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80" windowHeight="6030" activeTab="0"/>
  </bookViews>
  <sheets>
    <sheet name="Pj Cine" sheetId="1" r:id="rId1"/>
  </sheets>
  <definedNames/>
  <calcPr fullCalcOnLoad="1"/>
</workbook>
</file>

<file path=xl/sharedStrings.xml><?xml version="1.0" encoding="utf-8"?>
<sst xmlns="http://schemas.openxmlformats.org/spreadsheetml/2006/main" count="6" uniqueCount="6">
  <si>
    <t>* NO HAY ACENTOS.</t>
  </si>
  <si>
    <t xml:space="preserve">                   ¡¡¡¡¡SUERTE!!!!!</t>
  </si>
  <si>
    <t>LA QUE PERTENECE LA ESCENA</t>
  </si>
  <si>
    <t>* PON EN LA PRIMERA FILA EL NOMBRE DEL ACTOR Y EN LA SEGUNDA EL HOMBRE DEL PERSONAJE</t>
  </si>
  <si>
    <t>YA SEA, CON APELLIDO, SOLO EL NOMBRE O EL APODO CON EL QUE SE CONOCE EN LA PELICULA A</t>
  </si>
  <si>
    <t>t-1000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</si>
</sst>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9">
    <font>
      <sz val="10"/>
      <name val="Arial"/>
      <family val="0"/>
    </font>
    <font>
      <sz val="8"/>
      <name val="Arial"/>
      <family val="0"/>
    </font>
    <font>
      <b/>
      <sz val="10"/>
      <color indexed="40"/>
      <name val="Arial"/>
      <family val="2"/>
    </font>
    <font>
      <b/>
      <sz val="10"/>
      <color indexed="9"/>
      <name val="Arial"/>
      <family val="2"/>
    </font>
    <font>
      <b/>
      <sz val="12"/>
      <color indexed="9"/>
      <name val="Arial"/>
      <family val="2"/>
    </font>
    <font>
      <b/>
      <i/>
      <sz val="13"/>
      <color indexed="9"/>
      <name val="Arial"/>
      <family val="2"/>
    </font>
    <font>
      <sz val="20"/>
      <color indexed="9"/>
      <name val="Comic Sans MS"/>
      <family val="4"/>
    </font>
    <font>
      <sz val="18"/>
      <color indexed="9"/>
      <name val="Comic Sans MS"/>
      <family val="4"/>
    </font>
    <font>
      <sz val="10"/>
      <color indexed="44"/>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2">
    <border>
      <left/>
      <right/>
      <top/>
      <bottom/>
      <diagonal/>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style="double">
        <color indexed="12"/>
      </left>
      <right>
        <color indexed="63"/>
      </right>
      <top>
        <color indexed="63"/>
      </top>
      <bottom style="double">
        <color indexed="12"/>
      </bottom>
    </border>
    <border>
      <left style="double">
        <color indexed="39"/>
      </left>
      <right>
        <color indexed="63"/>
      </right>
      <top style="double">
        <color indexed="39"/>
      </top>
      <bottom>
        <color indexed="63"/>
      </bottom>
    </border>
    <border>
      <left>
        <color indexed="63"/>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color indexed="63"/>
      </right>
      <top>
        <color indexed="63"/>
      </top>
      <bottom style="double">
        <color indexed="39"/>
      </bottom>
    </border>
    <border>
      <left>
        <color indexed="63"/>
      </left>
      <right style="double">
        <color indexed="39"/>
      </right>
      <top>
        <color indexed="63"/>
      </top>
      <bottom style="double">
        <color indexed="39"/>
      </bottom>
    </border>
    <border>
      <left style="double">
        <color indexed="12"/>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mediumDashed">
        <color indexed="12"/>
      </left>
      <right style="mediumDashed">
        <color indexed="12"/>
      </right>
      <top style="double">
        <color indexed="12"/>
      </top>
      <bottom style="mediumDashed">
        <color indexed="12"/>
      </bottom>
    </border>
    <border>
      <left style="mediumDashed">
        <color indexed="12"/>
      </left>
      <right style="mediumDashed">
        <color indexed="12"/>
      </right>
      <top style="mediumDashed">
        <color indexed="12"/>
      </top>
      <bottom style="mediumDashed">
        <color indexed="12"/>
      </bottom>
    </border>
    <border>
      <left style="mediumDashed">
        <color indexed="12"/>
      </left>
      <right style="mediumDashed">
        <color indexed="12"/>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2" borderId="0" xfId="0" applyFill="1" applyAlignment="1" applyProtection="1">
      <alignment/>
      <protection hidden="1"/>
    </xf>
    <xf numFmtId="0" fontId="8" fillId="2" borderId="0" xfId="0" applyFont="1" applyFill="1" applyAlignment="1" applyProtection="1">
      <alignment/>
      <protection hidden="1"/>
    </xf>
    <xf numFmtId="0" fontId="3" fillId="2" borderId="1" xfId="0" applyFont="1" applyFill="1" applyBorder="1"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3" fillId="2" borderId="4" xfId="0" applyFont="1" applyFill="1" applyBorder="1" applyAlignment="1" applyProtection="1">
      <alignment/>
      <protection hidden="1"/>
    </xf>
    <xf numFmtId="0" fontId="0" fillId="2" borderId="0" xfId="0" applyFill="1" applyBorder="1" applyAlignment="1" applyProtection="1">
      <alignmen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5" fillId="2" borderId="8" xfId="0" applyFont="1" applyFill="1" applyBorder="1" applyAlignment="1" applyProtection="1">
      <alignment vertical="center"/>
      <protection hidden="1"/>
    </xf>
    <xf numFmtId="0" fontId="0" fillId="2" borderId="6" xfId="0" applyFill="1" applyBorder="1" applyAlignment="1" applyProtection="1">
      <alignment vertical="center"/>
      <protection hidden="1"/>
    </xf>
    <xf numFmtId="0" fontId="0" fillId="2" borderId="9" xfId="0" applyFill="1" applyBorder="1" applyAlignment="1" applyProtection="1">
      <alignment/>
      <protection hidden="1"/>
    </xf>
    <xf numFmtId="0" fontId="0" fillId="2" borderId="10" xfId="0" applyFill="1" applyBorder="1" applyAlignment="1" applyProtection="1">
      <alignment/>
      <protection hidden="1"/>
    </xf>
    <xf numFmtId="0" fontId="6" fillId="2" borderId="10" xfId="0" applyFont="1" applyFill="1" applyBorder="1" applyAlignment="1" applyProtection="1">
      <alignment vertical="center"/>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6" fillId="2" borderId="0" xfId="0" applyFont="1" applyFill="1" applyBorder="1" applyAlignment="1" applyProtection="1">
      <alignment vertical="center"/>
      <protection hidden="1"/>
    </xf>
    <xf numFmtId="10" fontId="7" fillId="2" borderId="0" xfId="0" applyNumberFormat="1" applyFont="1" applyFill="1" applyBorder="1" applyAlignment="1" applyProtection="1">
      <alignment vertical="center"/>
      <protection hidden="1"/>
    </xf>
    <xf numFmtId="0" fontId="0" fillId="2" borderId="13" xfId="0" applyFill="1" applyBorder="1" applyAlignment="1" applyProtection="1">
      <alignment/>
      <protection hidden="1"/>
    </xf>
    <xf numFmtId="0" fontId="0" fillId="2" borderId="14" xfId="0" applyFill="1" applyBorder="1" applyAlignment="1" applyProtection="1">
      <alignment/>
      <protection hidden="1"/>
    </xf>
    <xf numFmtId="0" fontId="0" fillId="2" borderId="15" xfId="0" applyFill="1" applyBorder="1" applyAlignment="1" applyProtection="1">
      <alignment/>
      <protection hidden="1"/>
    </xf>
    <xf numFmtId="0" fontId="0" fillId="2" borderId="16" xfId="0" applyFill="1" applyBorder="1" applyAlignment="1" applyProtection="1">
      <alignment/>
      <protection hidden="1"/>
    </xf>
    <xf numFmtId="0" fontId="4" fillId="2" borderId="0" xfId="0" applyFont="1" applyFill="1" applyAlignment="1" applyProtection="1">
      <alignment horizontal="left"/>
      <protection hidden="1"/>
    </xf>
    <xf numFmtId="0" fontId="0" fillId="2" borderId="17" xfId="0" applyFill="1" applyBorder="1" applyAlignment="1" applyProtection="1">
      <alignment/>
      <protection hidden="1"/>
    </xf>
    <xf numFmtId="0" fontId="0" fillId="2" borderId="18" xfId="0" applyFill="1" applyBorder="1" applyAlignment="1" applyProtection="1">
      <alignment/>
      <protection hidden="1"/>
    </xf>
    <xf numFmtId="0" fontId="3" fillId="2" borderId="0" xfId="0" applyFont="1" applyFill="1" applyAlignment="1" applyProtection="1">
      <alignment horizontal="center" shrinkToFit="1"/>
      <protection hidden="1"/>
    </xf>
    <xf numFmtId="0" fontId="3" fillId="2" borderId="19" xfId="0" applyFont="1" applyFill="1" applyBorder="1" applyAlignment="1" applyProtection="1">
      <alignment horizontal="center" shrinkToFit="1"/>
      <protection hidden="1"/>
    </xf>
    <xf numFmtId="0" fontId="3" fillId="2" borderId="20" xfId="0" applyFont="1" applyFill="1" applyBorder="1" applyAlignment="1" applyProtection="1">
      <alignment horizontal="center" shrinkToFit="1"/>
      <protection hidden="1"/>
    </xf>
    <xf numFmtId="0" fontId="2" fillId="3" borderId="21" xfId="0" applyFont="1" applyFill="1" applyBorder="1" applyAlignment="1" applyProtection="1">
      <alignment horizontal="center" shrinkToFit="1"/>
      <protection locked="0"/>
    </xf>
    <xf numFmtId="0" fontId="2" fillId="3" borderId="20" xfId="0" applyFont="1" applyFill="1" applyBorder="1" applyAlignment="1" applyProtection="1">
      <alignment horizontal="center" shrinkToFit="1"/>
      <protection locked="0"/>
    </xf>
  </cellXfs>
  <cellStyles count="6">
    <cellStyle name="Normal" xfId="0"/>
    <cellStyle name="Comma" xfId="15"/>
    <cellStyle name="Comma [0]" xfId="16"/>
    <cellStyle name="Currency" xfId="17"/>
    <cellStyle name="Currency [0]" xfId="18"/>
    <cellStyle name="Percent" xfId="19"/>
  </cellStyles>
  <dxfs count="3">
    <dxf>
      <font>
        <color rgb="FF00FF00"/>
      </font>
      <fill>
        <patternFill>
          <bgColor rgb="FF00FF00"/>
        </patternFill>
      </fill>
      <border/>
    </dxf>
    <dxf>
      <fill>
        <patternFill>
          <bgColor rgb="FF99CCFF"/>
        </patternFill>
      </fill>
      <border/>
    </dxf>
    <dxf>
      <font>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2.jpeg" /><Relationship Id="rId42" Type="http://schemas.openxmlformats.org/officeDocument/2006/relationships/image" Target="../media/image41.jpeg" /><Relationship Id="rId43" Type="http://schemas.openxmlformats.org/officeDocument/2006/relationships/image" Target="../media/image43.jpeg" /><Relationship Id="rId44" Type="http://schemas.openxmlformats.org/officeDocument/2006/relationships/image" Target="../media/image45.jpeg" /><Relationship Id="rId45" Type="http://schemas.openxmlformats.org/officeDocument/2006/relationships/image" Target="../media/image44.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9.jpeg" /><Relationship Id="rId49" Type="http://schemas.openxmlformats.org/officeDocument/2006/relationships/image" Target="../media/image48.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 Id="rId87" Type="http://schemas.openxmlformats.org/officeDocument/2006/relationships/image" Target="../media/image87.jpeg" /><Relationship Id="rId88" Type="http://schemas.openxmlformats.org/officeDocument/2006/relationships/image" Target="../media/image88.jpeg" /><Relationship Id="rId89" Type="http://schemas.openxmlformats.org/officeDocument/2006/relationships/image" Target="../media/image90.jpeg" /><Relationship Id="rId90" Type="http://schemas.openxmlformats.org/officeDocument/2006/relationships/image" Target="../media/image92.jpeg" /><Relationship Id="rId91" Type="http://schemas.openxmlformats.org/officeDocument/2006/relationships/image" Target="../media/image93.jpeg" /><Relationship Id="rId92" Type="http://schemas.openxmlformats.org/officeDocument/2006/relationships/image" Target="../media/image89.jpeg" /><Relationship Id="rId93" Type="http://schemas.openxmlformats.org/officeDocument/2006/relationships/image" Target="../media/image91.jpeg" /><Relationship Id="rId94" Type="http://schemas.openxmlformats.org/officeDocument/2006/relationships/image" Target="../media/image95.jpeg" /><Relationship Id="rId95" Type="http://schemas.openxmlformats.org/officeDocument/2006/relationships/image" Target="../media/image96.jpeg" /><Relationship Id="rId96" Type="http://schemas.openxmlformats.org/officeDocument/2006/relationships/image" Target="../media/image97.jpeg" /><Relationship Id="rId97" Type="http://schemas.openxmlformats.org/officeDocument/2006/relationships/image" Target="../media/image94.jpeg" /><Relationship Id="rId98" Type="http://schemas.openxmlformats.org/officeDocument/2006/relationships/image" Target="../media/image98.jpeg" /><Relationship Id="rId99" Type="http://schemas.openxmlformats.org/officeDocument/2006/relationships/image" Target="../media/image99.jpeg" /><Relationship Id="rId100" Type="http://schemas.openxmlformats.org/officeDocument/2006/relationships/image" Target="../media/image100.jpeg" /><Relationship Id="rId101" Type="http://schemas.openxmlformats.org/officeDocument/2006/relationships/image" Target="../media/image101.jpeg" /><Relationship Id="rId102" Type="http://schemas.openxmlformats.org/officeDocument/2006/relationships/image" Target="../media/image102.jpeg" /><Relationship Id="rId103" Type="http://schemas.openxmlformats.org/officeDocument/2006/relationships/image" Target="../media/image103.jpeg" /><Relationship Id="rId104" Type="http://schemas.openxmlformats.org/officeDocument/2006/relationships/image" Target="../media/image104.jpeg" /><Relationship Id="rId105" Type="http://schemas.openxmlformats.org/officeDocument/2006/relationships/image" Target="../media/image105.jpeg" /><Relationship Id="rId106" Type="http://schemas.openxmlformats.org/officeDocument/2006/relationships/image" Target="../media/image106.jpeg" /><Relationship Id="rId107" Type="http://schemas.openxmlformats.org/officeDocument/2006/relationships/image" Target="../media/image107.jpeg" /><Relationship Id="rId108" Type="http://schemas.openxmlformats.org/officeDocument/2006/relationships/image" Target="../media/image108.jpeg" /><Relationship Id="rId109" Type="http://schemas.openxmlformats.org/officeDocument/2006/relationships/image" Target="../media/image109.jpeg" /><Relationship Id="rId110" Type="http://schemas.openxmlformats.org/officeDocument/2006/relationships/image" Target="../media/image110.jpeg" /><Relationship Id="rId111" Type="http://schemas.openxmlformats.org/officeDocument/2006/relationships/image" Target="../media/image111.jpeg" /><Relationship Id="rId112" Type="http://schemas.openxmlformats.org/officeDocument/2006/relationships/image" Target="../media/image1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152400</xdr:rowOff>
    </xdr:from>
    <xdr:to>
      <xdr:col>16</xdr:col>
      <xdr:colOff>228600</xdr:colOff>
      <xdr:row>5</xdr:row>
      <xdr:rowOff>142875</xdr:rowOff>
    </xdr:to>
    <xdr:sp>
      <xdr:nvSpPr>
        <xdr:cNvPr id="1" name="AutoShape 2"/>
        <xdr:cNvSpPr>
          <a:spLocks/>
        </xdr:cNvSpPr>
      </xdr:nvSpPr>
      <xdr:spPr>
        <a:xfrm>
          <a:off x="161925" y="314325"/>
          <a:ext cx="9296400" cy="638175"/>
        </a:xfrm>
        <a:prstGeom prst="rect"/>
        <a:noFill/>
      </xdr:spPr>
      <xdr:txBody>
        <a:bodyPr fromWordArt="1" wrap="none">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Personajes de Cine</a:t>
          </a:r>
        </a:p>
      </xdr:txBody>
    </xdr:sp>
    <xdr:clientData/>
  </xdr:twoCellAnchor>
  <xdr:twoCellAnchor>
    <xdr:from>
      <xdr:col>15</xdr:col>
      <xdr:colOff>9525</xdr:colOff>
      <xdr:row>5</xdr:row>
      <xdr:rowOff>142875</xdr:rowOff>
    </xdr:from>
    <xdr:to>
      <xdr:col>16</xdr:col>
      <xdr:colOff>161925</xdr:colOff>
      <xdr:row>7</xdr:row>
      <xdr:rowOff>76200</xdr:rowOff>
    </xdr:to>
    <xdr:sp>
      <xdr:nvSpPr>
        <xdr:cNvPr id="2" name="AutoShape 3"/>
        <xdr:cNvSpPr>
          <a:spLocks/>
        </xdr:cNvSpPr>
      </xdr:nvSpPr>
      <xdr:spPr>
        <a:xfrm>
          <a:off x="8210550" y="952500"/>
          <a:ext cx="1181100" cy="266700"/>
        </a:xfrm>
        <a:prstGeom prst="rect"/>
        <a:noFill/>
      </xdr:spPr>
      <xdr:txBody>
        <a:bodyPr fromWordArt="1" wrap="none">
          <a:prstTxWarp prst="textPlain"/>
        </a:bodyPr>
        <a:p>
          <a:pPr algn="ctr"/>
          <a:r>
            <a:rPr sz="14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por RyBes</a:t>
          </a:r>
        </a:p>
      </xdr:txBody>
    </xdr:sp>
    <xdr:clientData/>
  </xdr:twoCellAnchor>
  <xdr:twoCellAnchor>
    <xdr:from>
      <xdr:col>8</xdr:col>
      <xdr:colOff>104775</xdr:colOff>
      <xdr:row>11</xdr:row>
      <xdr:rowOff>66675</xdr:rowOff>
    </xdr:from>
    <xdr:to>
      <xdr:col>10</xdr:col>
      <xdr:colOff>152400</xdr:colOff>
      <xdr:row>11</xdr:row>
      <xdr:rowOff>314325</xdr:rowOff>
    </xdr:to>
    <xdr:sp>
      <xdr:nvSpPr>
        <xdr:cNvPr id="3" name="AutoShape 4"/>
        <xdr:cNvSpPr>
          <a:spLocks/>
        </xdr:cNvSpPr>
      </xdr:nvSpPr>
      <xdr:spPr>
        <a:xfrm>
          <a:off x="4600575" y="1895475"/>
          <a:ext cx="1190625" cy="247650"/>
        </a:xfrm>
        <a:prstGeom prst="rect"/>
        <a:noFill/>
      </xdr:spPr>
      <xdr:txBody>
        <a:bodyPr fromWordArt="1" wrap="none">
          <a:prstTxWarp prst="textPlain"/>
        </a:bodyPr>
        <a:p>
          <a:pPr algn="ctr"/>
          <a:r>
            <a:rPr sz="20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Actores</a:t>
          </a:r>
        </a:p>
      </xdr:txBody>
    </xdr:sp>
    <xdr:clientData/>
  </xdr:twoCellAnchor>
  <xdr:twoCellAnchor>
    <xdr:from>
      <xdr:col>13</xdr:col>
      <xdr:colOff>419100</xdr:colOff>
      <xdr:row>11</xdr:row>
      <xdr:rowOff>219075</xdr:rowOff>
    </xdr:from>
    <xdr:to>
      <xdr:col>13</xdr:col>
      <xdr:colOff>676275</xdr:colOff>
      <xdr:row>13</xdr:row>
      <xdr:rowOff>95250</xdr:rowOff>
    </xdr:to>
    <xdr:sp>
      <xdr:nvSpPr>
        <xdr:cNvPr id="4" name="AutoShape 5"/>
        <xdr:cNvSpPr>
          <a:spLocks/>
        </xdr:cNvSpPr>
      </xdr:nvSpPr>
      <xdr:spPr>
        <a:xfrm>
          <a:off x="7477125" y="2047875"/>
          <a:ext cx="257175" cy="609600"/>
        </a:xfrm>
        <a:prstGeom prst="rect"/>
        <a:noFill/>
      </xdr:spPr>
      <xdr:txBody>
        <a:bodyPr fromWordArt="1" wrap="none">
          <a:prstTxWarp prst="textPlain"/>
        </a:bodyPr>
        <a:p>
          <a:pPr algn="ctr"/>
          <a:r>
            <a:rPr sz="20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a:t>
          </a:r>
        </a:p>
      </xdr:txBody>
    </xdr:sp>
    <xdr:clientData/>
  </xdr:twoCellAnchor>
  <xdr:twoCellAnchor editAs="oneCell">
    <xdr:from>
      <xdr:col>1</xdr:col>
      <xdr:colOff>19050</xdr:colOff>
      <xdr:row>17</xdr:row>
      <xdr:rowOff>28575</xdr:rowOff>
    </xdr:from>
    <xdr:to>
      <xdr:col>2</xdr:col>
      <xdr:colOff>257175</xdr:colOff>
      <xdr:row>17</xdr:row>
      <xdr:rowOff>1133475</xdr:rowOff>
    </xdr:to>
    <xdr:pic>
      <xdr:nvPicPr>
        <xdr:cNvPr id="5" name="Picture 6"/>
        <xdr:cNvPicPr preferRelativeResize="1">
          <a:picLocks noChangeAspect="1"/>
        </xdr:cNvPicPr>
      </xdr:nvPicPr>
      <xdr:blipFill>
        <a:blip r:embed="rId1"/>
        <a:stretch>
          <a:fillRect/>
        </a:stretch>
      </xdr:blipFill>
      <xdr:spPr>
        <a:xfrm>
          <a:off x="219075" y="3305175"/>
          <a:ext cx="1104900" cy="1104900"/>
        </a:xfrm>
        <a:prstGeom prst="rect">
          <a:avLst/>
        </a:prstGeom>
        <a:noFill/>
        <a:ln w="9525" cmpd="sng">
          <a:noFill/>
        </a:ln>
      </xdr:spPr>
    </xdr:pic>
    <xdr:clientData/>
  </xdr:twoCellAnchor>
  <xdr:twoCellAnchor editAs="oneCell">
    <xdr:from>
      <xdr:col>3</xdr:col>
      <xdr:colOff>28575</xdr:colOff>
      <xdr:row>17</xdr:row>
      <xdr:rowOff>9525</xdr:rowOff>
    </xdr:from>
    <xdr:to>
      <xdr:col>4</xdr:col>
      <xdr:colOff>257175</xdr:colOff>
      <xdr:row>17</xdr:row>
      <xdr:rowOff>1133475</xdr:rowOff>
    </xdr:to>
    <xdr:pic>
      <xdr:nvPicPr>
        <xdr:cNvPr id="6" name="Picture 7"/>
        <xdr:cNvPicPr preferRelativeResize="1">
          <a:picLocks noChangeAspect="1"/>
        </xdr:cNvPicPr>
      </xdr:nvPicPr>
      <xdr:blipFill>
        <a:blip r:embed="rId2"/>
        <a:stretch>
          <a:fillRect/>
        </a:stretch>
      </xdr:blipFill>
      <xdr:spPr>
        <a:xfrm>
          <a:off x="1371600" y="3286125"/>
          <a:ext cx="1095375" cy="1123950"/>
        </a:xfrm>
        <a:prstGeom prst="rect">
          <a:avLst/>
        </a:prstGeom>
        <a:noFill/>
        <a:ln w="9525" cmpd="sng">
          <a:noFill/>
        </a:ln>
      </xdr:spPr>
    </xdr:pic>
    <xdr:clientData/>
  </xdr:twoCellAnchor>
  <xdr:twoCellAnchor editAs="oneCell">
    <xdr:from>
      <xdr:col>5</xdr:col>
      <xdr:colOff>38100</xdr:colOff>
      <xdr:row>17</xdr:row>
      <xdr:rowOff>28575</xdr:rowOff>
    </xdr:from>
    <xdr:to>
      <xdr:col>6</xdr:col>
      <xdr:colOff>257175</xdr:colOff>
      <xdr:row>17</xdr:row>
      <xdr:rowOff>1133475</xdr:rowOff>
    </xdr:to>
    <xdr:pic>
      <xdr:nvPicPr>
        <xdr:cNvPr id="7" name="Picture 8"/>
        <xdr:cNvPicPr preferRelativeResize="1">
          <a:picLocks noChangeAspect="1"/>
        </xdr:cNvPicPr>
      </xdr:nvPicPr>
      <xdr:blipFill>
        <a:blip r:embed="rId3"/>
        <a:stretch>
          <a:fillRect/>
        </a:stretch>
      </xdr:blipFill>
      <xdr:spPr>
        <a:xfrm>
          <a:off x="2524125" y="3305175"/>
          <a:ext cx="1085850" cy="1104900"/>
        </a:xfrm>
        <a:prstGeom prst="rect">
          <a:avLst/>
        </a:prstGeom>
        <a:noFill/>
        <a:ln w="9525" cmpd="sng">
          <a:noFill/>
        </a:ln>
      </xdr:spPr>
    </xdr:pic>
    <xdr:clientData/>
  </xdr:twoCellAnchor>
  <xdr:twoCellAnchor editAs="oneCell">
    <xdr:from>
      <xdr:col>7</xdr:col>
      <xdr:colOff>19050</xdr:colOff>
      <xdr:row>17</xdr:row>
      <xdr:rowOff>28575</xdr:rowOff>
    </xdr:from>
    <xdr:to>
      <xdr:col>8</xdr:col>
      <xdr:colOff>257175</xdr:colOff>
      <xdr:row>17</xdr:row>
      <xdr:rowOff>1133475</xdr:rowOff>
    </xdr:to>
    <xdr:pic>
      <xdr:nvPicPr>
        <xdr:cNvPr id="8" name="Picture 9"/>
        <xdr:cNvPicPr preferRelativeResize="1">
          <a:picLocks noChangeAspect="1"/>
        </xdr:cNvPicPr>
      </xdr:nvPicPr>
      <xdr:blipFill>
        <a:blip r:embed="rId4"/>
        <a:stretch>
          <a:fillRect/>
        </a:stretch>
      </xdr:blipFill>
      <xdr:spPr>
        <a:xfrm>
          <a:off x="3648075" y="3305175"/>
          <a:ext cx="1104900" cy="1104900"/>
        </a:xfrm>
        <a:prstGeom prst="rect">
          <a:avLst/>
        </a:prstGeom>
        <a:noFill/>
        <a:ln w="9525" cmpd="sng">
          <a:noFill/>
        </a:ln>
      </xdr:spPr>
    </xdr:pic>
    <xdr:clientData/>
  </xdr:twoCellAnchor>
  <xdr:twoCellAnchor editAs="oneCell">
    <xdr:from>
      <xdr:col>9</xdr:col>
      <xdr:colOff>28575</xdr:colOff>
      <xdr:row>17</xdr:row>
      <xdr:rowOff>28575</xdr:rowOff>
    </xdr:from>
    <xdr:to>
      <xdr:col>10</xdr:col>
      <xdr:colOff>257175</xdr:colOff>
      <xdr:row>17</xdr:row>
      <xdr:rowOff>1133475</xdr:rowOff>
    </xdr:to>
    <xdr:pic>
      <xdr:nvPicPr>
        <xdr:cNvPr id="9" name="Picture 10"/>
        <xdr:cNvPicPr preferRelativeResize="1">
          <a:picLocks noChangeAspect="1"/>
        </xdr:cNvPicPr>
      </xdr:nvPicPr>
      <xdr:blipFill>
        <a:blip r:embed="rId5"/>
        <a:stretch>
          <a:fillRect/>
        </a:stretch>
      </xdr:blipFill>
      <xdr:spPr>
        <a:xfrm>
          <a:off x="4800600" y="3305175"/>
          <a:ext cx="1095375" cy="1104900"/>
        </a:xfrm>
        <a:prstGeom prst="rect">
          <a:avLst/>
        </a:prstGeom>
        <a:noFill/>
        <a:ln w="9525" cmpd="sng">
          <a:noFill/>
        </a:ln>
      </xdr:spPr>
    </xdr:pic>
    <xdr:clientData/>
  </xdr:twoCellAnchor>
  <xdr:twoCellAnchor editAs="oneCell">
    <xdr:from>
      <xdr:col>11</xdr:col>
      <xdr:colOff>19050</xdr:colOff>
      <xdr:row>17</xdr:row>
      <xdr:rowOff>28575</xdr:rowOff>
    </xdr:from>
    <xdr:to>
      <xdr:col>13</xdr:col>
      <xdr:colOff>0</xdr:colOff>
      <xdr:row>17</xdr:row>
      <xdr:rowOff>1133475</xdr:rowOff>
    </xdr:to>
    <xdr:pic>
      <xdr:nvPicPr>
        <xdr:cNvPr id="10" name="Picture 11"/>
        <xdr:cNvPicPr preferRelativeResize="1">
          <a:picLocks noChangeAspect="1"/>
        </xdr:cNvPicPr>
      </xdr:nvPicPr>
      <xdr:blipFill>
        <a:blip r:embed="rId6"/>
        <a:stretch>
          <a:fillRect/>
        </a:stretch>
      </xdr:blipFill>
      <xdr:spPr>
        <a:xfrm>
          <a:off x="5934075" y="3305175"/>
          <a:ext cx="1123950" cy="1104900"/>
        </a:xfrm>
        <a:prstGeom prst="rect">
          <a:avLst/>
        </a:prstGeom>
        <a:noFill/>
        <a:ln w="9525" cmpd="sng">
          <a:noFill/>
        </a:ln>
      </xdr:spPr>
    </xdr:pic>
    <xdr:clientData/>
  </xdr:twoCellAnchor>
  <xdr:twoCellAnchor editAs="oneCell">
    <xdr:from>
      <xdr:col>1</xdr:col>
      <xdr:colOff>28575</xdr:colOff>
      <xdr:row>21</xdr:row>
      <xdr:rowOff>28575</xdr:rowOff>
    </xdr:from>
    <xdr:to>
      <xdr:col>2</xdr:col>
      <xdr:colOff>257175</xdr:colOff>
      <xdr:row>21</xdr:row>
      <xdr:rowOff>1133475</xdr:rowOff>
    </xdr:to>
    <xdr:pic>
      <xdr:nvPicPr>
        <xdr:cNvPr id="11" name="Picture 12"/>
        <xdr:cNvPicPr preferRelativeResize="1">
          <a:picLocks noChangeAspect="1"/>
        </xdr:cNvPicPr>
      </xdr:nvPicPr>
      <xdr:blipFill>
        <a:blip r:embed="rId7"/>
        <a:stretch>
          <a:fillRect/>
        </a:stretch>
      </xdr:blipFill>
      <xdr:spPr>
        <a:xfrm>
          <a:off x="228600" y="5000625"/>
          <a:ext cx="1095375" cy="1104900"/>
        </a:xfrm>
        <a:prstGeom prst="rect">
          <a:avLst/>
        </a:prstGeom>
        <a:noFill/>
        <a:ln w="9525" cmpd="sng">
          <a:noFill/>
        </a:ln>
      </xdr:spPr>
    </xdr:pic>
    <xdr:clientData/>
  </xdr:twoCellAnchor>
  <xdr:twoCellAnchor editAs="oneCell">
    <xdr:from>
      <xdr:col>13</xdr:col>
      <xdr:colOff>28575</xdr:colOff>
      <xdr:row>17</xdr:row>
      <xdr:rowOff>28575</xdr:rowOff>
    </xdr:from>
    <xdr:to>
      <xdr:col>14</xdr:col>
      <xdr:colOff>257175</xdr:colOff>
      <xdr:row>17</xdr:row>
      <xdr:rowOff>1133475</xdr:rowOff>
    </xdr:to>
    <xdr:pic>
      <xdr:nvPicPr>
        <xdr:cNvPr id="12" name="Picture 13"/>
        <xdr:cNvPicPr preferRelativeResize="1">
          <a:picLocks noChangeAspect="1"/>
        </xdr:cNvPicPr>
      </xdr:nvPicPr>
      <xdr:blipFill>
        <a:blip r:embed="rId8"/>
        <a:stretch>
          <a:fillRect/>
        </a:stretch>
      </xdr:blipFill>
      <xdr:spPr>
        <a:xfrm>
          <a:off x="7086600" y="3305175"/>
          <a:ext cx="1095375" cy="1104900"/>
        </a:xfrm>
        <a:prstGeom prst="rect">
          <a:avLst/>
        </a:prstGeom>
        <a:noFill/>
        <a:ln w="9525" cmpd="sng">
          <a:noFill/>
        </a:ln>
      </xdr:spPr>
    </xdr:pic>
    <xdr:clientData/>
  </xdr:twoCellAnchor>
  <xdr:twoCellAnchor editAs="oneCell">
    <xdr:from>
      <xdr:col>15</xdr:col>
      <xdr:colOff>28575</xdr:colOff>
      <xdr:row>17</xdr:row>
      <xdr:rowOff>28575</xdr:rowOff>
    </xdr:from>
    <xdr:to>
      <xdr:col>16</xdr:col>
      <xdr:colOff>257175</xdr:colOff>
      <xdr:row>17</xdr:row>
      <xdr:rowOff>1133475</xdr:rowOff>
    </xdr:to>
    <xdr:pic>
      <xdr:nvPicPr>
        <xdr:cNvPr id="13" name="Picture 14"/>
        <xdr:cNvPicPr preferRelativeResize="1">
          <a:picLocks noChangeAspect="1"/>
        </xdr:cNvPicPr>
      </xdr:nvPicPr>
      <xdr:blipFill>
        <a:blip r:embed="rId9"/>
        <a:stretch>
          <a:fillRect/>
        </a:stretch>
      </xdr:blipFill>
      <xdr:spPr>
        <a:xfrm>
          <a:off x="8229600" y="3305175"/>
          <a:ext cx="1257300" cy="1104900"/>
        </a:xfrm>
        <a:prstGeom prst="rect">
          <a:avLst/>
        </a:prstGeom>
        <a:noFill/>
        <a:ln w="9525" cmpd="sng">
          <a:noFill/>
        </a:ln>
      </xdr:spPr>
    </xdr:pic>
    <xdr:clientData/>
  </xdr:twoCellAnchor>
  <xdr:twoCellAnchor editAs="oneCell">
    <xdr:from>
      <xdr:col>13</xdr:col>
      <xdr:colOff>38100</xdr:colOff>
      <xdr:row>21</xdr:row>
      <xdr:rowOff>19050</xdr:rowOff>
    </xdr:from>
    <xdr:to>
      <xdr:col>14</xdr:col>
      <xdr:colOff>257175</xdr:colOff>
      <xdr:row>21</xdr:row>
      <xdr:rowOff>1133475</xdr:rowOff>
    </xdr:to>
    <xdr:pic>
      <xdr:nvPicPr>
        <xdr:cNvPr id="14" name="Picture 15"/>
        <xdr:cNvPicPr preferRelativeResize="1">
          <a:picLocks noChangeAspect="1"/>
        </xdr:cNvPicPr>
      </xdr:nvPicPr>
      <xdr:blipFill>
        <a:blip r:embed="rId10"/>
        <a:stretch>
          <a:fillRect/>
        </a:stretch>
      </xdr:blipFill>
      <xdr:spPr>
        <a:xfrm>
          <a:off x="7096125" y="4991100"/>
          <a:ext cx="1085850" cy="1114425"/>
        </a:xfrm>
        <a:prstGeom prst="rect">
          <a:avLst/>
        </a:prstGeom>
        <a:noFill/>
        <a:ln w="9525" cmpd="sng">
          <a:noFill/>
        </a:ln>
      </xdr:spPr>
    </xdr:pic>
    <xdr:clientData/>
  </xdr:twoCellAnchor>
  <xdr:twoCellAnchor editAs="oneCell">
    <xdr:from>
      <xdr:col>3</xdr:col>
      <xdr:colOff>19050</xdr:colOff>
      <xdr:row>21</xdr:row>
      <xdr:rowOff>19050</xdr:rowOff>
    </xdr:from>
    <xdr:to>
      <xdr:col>4</xdr:col>
      <xdr:colOff>247650</xdr:colOff>
      <xdr:row>21</xdr:row>
      <xdr:rowOff>1133475</xdr:rowOff>
    </xdr:to>
    <xdr:pic>
      <xdr:nvPicPr>
        <xdr:cNvPr id="15" name="Picture 16"/>
        <xdr:cNvPicPr preferRelativeResize="1">
          <a:picLocks noChangeAspect="1"/>
        </xdr:cNvPicPr>
      </xdr:nvPicPr>
      <xdr:blipFill>
        <a:blip r:embed="rId11"/>
        <a:stretch>
          <a:fillRect/>
        </a:stretch>
      </xdr:blipFill>
      <xdr:spPr>
        <a:xfrm>
          <a:off x="1362075" y="4991100"/>
          <a:ext cx="1095375" cy="1114425"/>
        </a:xfrm>
        <a:prstGeom prst="rect">
          <a:avLst/>
        </a:prstGeom>
        <a:noFill/>
        <a:ln w="9525" cmpd="sng">
          <a:noFill/>
        </a:ln>
      </xdr:spPr>
    </xdr:pic>
    <xdr:clientData/>
  </xdr:twoCellAnchor>
  <xdr:twoCellAnchor editAs="oneCell">
    <xdr:from>
      <xdr:col>5</xdr:col>
      <xdr:colOff>28575</xdr:colOff>
      <xdr:row>21</xdr:row>
      <xdr:rowOff>19050</xdr:rowOff>
    </xdr:from>
    <xdr:to>
      <xdr:col>6</xdr:col>
      <xdr:colOff>257175</xdr:colOff>
      <xdr:row>21</xdr:row>
      <xdr:rowOff>1133475</xdr:rowOff>
    </xdr:to>
    <xdr:pic>
      <xdr:nvPicPr>
        <xdr:cNvPr id="16" name="Picture 17"/>
        <xdr:cNvPicPr preferRelativeResize="1">
          <a:picLocks noChangeAspect="1"/>
        </xdr:cNvPicPr>
      </xdr:nvPicPr>
      <xdr:blipFill>
        <a:blip r:embed="rId12"/>
        <a:stretch>
          <a:fillRect/>
        </a:stretch>
      </xdr:blipFill>
      <xdr:spPr>
        <a:xfrm>
          <a:off x="2514600" y="4991100"/>
          <a:ext cx="1095375" cy="1114425"/>
        </a:xfrm>
        <a:prstGeom prst="rect">
          <a:avLst/>
        </a:prstGeom>
        <a:noFill/>
        <a:ln w="9525" cmpd="sng">
          <a:noFill/>
        </a:ln>
      </xdr:spPr>
    </xdr:pic>
    <xdr:clientData/>
  </xdr:twoCellAnchor>
  <xdr:twoCellAnchor editAs="oneCell">
    <xdr:from>
      <xdr:col>7</xdr:col>
      <xdr:colOff>19050</xdr:colOff>
      <xdr:row>21</xdr:row>
      <xdr:rowOff>38100</xdr:rowOff>
    </xdr:from>
    <xdr:to>
      <xdr:col>8</xdr:col>
      <xdr:colOff>257175</xdr:colOff>
      <xdr:row>21</xdr:row>
      <xdr:rowOff>1133475</xdr:rowOff>
    </xdr:to>
    <xdr:pic>
      <xdr:nvPicPr>
        <xdr:cNvPr id="17" name="Picture 18"/>
        <xdr:cNvPicPr preferRelativeResize="1">
          <a:picLocks noChangeAspect="1"/>
        </xdr:cNvPicPr>
      </xdr:nvPicPr>
      <xdr:blipFill>
        <a:blip r:embed="rId13"/>
        <a:stretch>
          <a:fillRect/>
        </a:stretch>
      </xdr:blipFill>
      <xdr:spPr>
        <a:xfrm>
          <a:off x="3648075" y="5010150"/>
          <a:ext cx="1104900" cy="1095375"/>
        </a:xfrm>
        <a:prstGeom prst="rect">
          <a:avLst/>
        </a:prstGeom>
        <a:noFill/>
        <a:ln w="9525" cmpd="sng">
          <a:noFill/>
        </a:ln>
      </xdr:spPr>
    </xdr:pic>
    <xdr:clientData/>
  </xdr:twoCellAnchor>
  <xdr:twoCellAnchor editAs="oneCell">
    <xdr:from>
      <xdr:col>9</xdr:col>
      <xdr:colOff>28575</xdr:colOff>
      <xdr:row>21</xdr:row>
      <xdr:rowOff>19050</xdr:rowOff>
    </xdr:from>
    <xdr:to>
      <xdr:col>10</xdr:col>
      <xdr:colOff>257175</xdr:colOff>
      <xdr:row>21</xdr:row>
      <xdr:rowOff>1133475</xdr:rowOff>
    </xdr:to>
    <xdr:pic>
      <xdr:nvPicPr>
        <xdr:cNvPr id="18" name="Picture 19"/>
        <xdr:cNvPicPr preferRelativeResize="1">
          <a:picLocks noChangeAspect="1"/>
        </xdr:cNvPicPr>
      </xdr:nvPicPr>
      <xdr:blipFill>
        <a:blip r:embed="rId14"/>
        <a:stretch>
          <a:fillRect/>
        </a:stretch>
      </xdr:blipFill>
      <xdr:spPr>
        <a:xfrm>
          <a:off x="4800600" y="4991100"/>
          <a:ext cx="1095375" cy="1114425"/>
        </a:xfrm>
        <a:prstGeom prst="rect">
          <a:avLst/>
        </a:prstGeom>
        <a:noFill/>
        <a:ln w="9525" cmpd="sng">
          <a:noFill/>
        </a:ln>
      </xdr:spPr>
    </xdr:pic>
    <xdr:clientData/>
  </xdr:twoCellAnchor>
  <xdr:twoCellAnchor editAs="oneCell">
    <xdr:from>
      <xdr:col>11</xdr:col>
      <xdr:colOff>28575</xdr:colOff>
      <xdr:row>21</xdr:row>
      <xdr:rowOff>19050</xdr:rowOff>
    </xdr:from>
    <xdr:to>
      <xdr:col>13</xdr:col>
      <xdr:colOff>0</xdr:colOff>
      <xdr:row>21</xdr:row>
      <xdr:rowOff>1133475</xdr:rowOff>
    </xdr:to>
    <xdr:pic>
      <xdr:nvPicPr>
        <xdr:cNvPr id="19" name="Picture 20"/>
        <xdr:cNvPicPr preferRelativeResize="1">
          <a:picLocks noChangeAspect="1"/>
        </xdr:cNvPicPr>
      </xdr:nvPicPr>
      <xdr:blipFill>
        <a:blip r:embed="rId15"/>
        <a:stretch>
          <a:fillRect/>
        </a:stretch>
      </xdr:blipFill>
      <xdr:spPr>
        <a:xfrm>
          <a:off x="5943600" y="4991100"/>
          <a:ext cx="1114425" cy="1114425"/>
        </a:xfrm>
        <a:prstGeom prst="rect">
          <a:avLst/>
        </a:prstGeom>
        <a:noFill/>
        <a:ln w="9525" cmpd="sng">
          <a:noFill/>
        </a:ln>
      </xdr:spPr>
    </xdr:pic>
    <xdr:clientData/>
  </xdr:twoCellAnchor>
  <xdr:twoCellAnchor editAs="oneCell">
    <xdr:from>
      <xdr:col>15</xdr:col>
      <xdr:colOff>19050</xdr:colOff>
      <xdr:row>21</xdr:row>
      <xdr:rowOff>28575</xdr:rowOff>
    </xdr:from>
    <xdr:to>
      <xdr:col>16</xdr:col>
      <xdr:colOff>257175</xdr:colOff>
      <xdr:row>21</xdr:row>
      <xdr:rowOff>1133475</xdr:rowOff>
    </xdr:to>
    <xdr:pic>
      <xdr:nvPicPr>
        <xdr:cNvPr id="20" name="Picture 21"/>
        <xdr:cNvPicPr preferRelativeResize="1">
          <a:picLocks noChangeAspect="1"/>
        </xdr:cNvPicPr>
      </xdr:nvPicPr>
      <xdr:blipFill>
        <a:blip r:embed="rId16"/>
        <a:stretch>
          <a:fillRect/>
        </a:stretch>
      </xdr:blipFill>
      <xdr:spPr>
        <a:xfrm>
          <a:off x="8220075" y="5000625"/>
          <a:ext cx="1266825" cy="1104900"/>
        </a:xfrm>
        <a:prstGeom prst="rect">
          <a:avLst/>
        </a:prstGeom>
        <a:noFill/>
        <a:ln w="9525" cmpd="sng">
          <a:noFill/>
        </a:ln>
      </xdr:spPr>
    </xdr:pic>
    <xdr:clientData/>
  </xdr:twoCellAnchor>
  <xdr:twoCellAnchor editAs="oneCell">
    <xdr:from>
      <xdr:col>1</xdr:col>
      <xdr:colOff>28575</xdr:colOff>
      <xdr:row>25</xdr:row>
      <xdr:rowOff>28575</xdr:rowOff>
    </xdr:from>
    <xdr:to>
      <xdr:col>2</xdr:col>
      <xdr:colOff>247650</xdr:colOff>
      <xdr:row>25</xdr:row>
      <xdr:rowOff>1133475</xdr:rowOff>
    </xdr:to>
    <xdr:pic>
      <xdr:nvPicPr>
        <xdr:cNvPr id="21" name="Picture 22"/>
        <xdr:cNvPicPr preferRelativeResize="1">
          <a:picLocks noChangeAspect="1"/>
        </xdr:cNvPicPr>
      </xdr:nvPicPr>
      <xdr:blipFill>
        <a:blip r:embed="rId17"/>
        <a:stretch>
          <a:fillRect/>
        </a:stretch>
      </xdr:blipFill>
      <xdr:spPr>
        <a:xfrm>
          <a:off x="228600" y="6696075"/>
          <a:ext cx="1085850" cy="1104900"/>
        </a:xfrm>
        <a:prstGeom prst="rect">
          <a:avLst/>
        </a:prstGeom>
        <a:noFill/>
        <a:ln w="9525" cmpd="sng">
          <a:noFill/>
        </a:ln>
      </xdr:spPr>
    </xdr:pic>
    <xdr:clientData/>
  </xdr:twoCellAnchor>
  <xdr:twoCellAnchor editAs="oneCell">
    <xdr:from>
      <xdr:col>3</xdr:col>
      <xdr:colOff>9525</xdr:colOff>
      <xdr:row>25</xdr:row>
      <xdr:rowOff>28575</xdr:rowOff>
    </xdr:from>
    <xdr:to>
      <xdr:col>4</xdr:col>
      <xdr:colOff>247650</xdr:colOff>
      <xdr:row>25</xdr:row>
      <xdr:rowOff>1133475</xdr:rowOff>
    </xdr:to>
    <xdr:pic>
      <xdr:nvPicPr>
        <xdr:cNvPr id="22" name="Picture 23"/>
        <xdr:cNvPicPr preferRelativeResize="1">
          <a:picLocks noChangeAspect="1"/>
        </xdr:cNvPicPr>
      </xdr:nvPicPr>
      <xdr:blipFill>
        <a:blip r:embed="rId18"/>
        <a:stretch>
          <a:fillRect/>
        </a:stretch>
      </xdr:blipFill>
      <xdr:spPr>
        <a:xfrm>
          <a:off x="1352550" y="6696075"/>
          <a:ext cx="1104900" cy="1104900"/>
        </a:xfrm>
        <a:prstGeom prst="rect">
          <a:avLst/>
        </a:prstGeom>
        <a:noFill/>
        <a:ln w="9525" cmpd="sng">
          <a:noFill/>
        </a:ln>
      </xdr:spPr>
    </xdr:pic>
    <xdr:clientData/>
  </xdr:twoCellAnchor>
  <xdr:twoCellAnchor editAs="oneCell">
    <xdr:from>
      <xdr:col>9</xdr:col>
      <xdr:colOff>28575</xdr:colOff>
      <xdr:row>29</xdr:row>
      <xdr:rowOff>28575</xdr:rowOff>
    </xdr:from>
    <xdr:to>
      <xdr:col>10</xdr:col>
      <xdr:colOff>257175</xdr:colOff>
      <xdr:row>29</xdr:row>
      <xdr:rowOff>1133475</xdr:rowOff>
    </xdr:to>
    <xdr:pic>
      <xdr:nvPicPr>
        <xdr:cNvPr id="23" name="Picture 24"/>
        <xdr:cNvPicPr preferRelativeResize="1">
          <a:picLocks noChangeAspect="1"/>
        </xdr:cNvPicPr>
      </xdr:nvPicPr>
      <xdr:blipFill>
        <a:blip r:embed="rId19"/>
        <a:stretch>
          <a:fillRect/>
        </a:stretch>
      </xdr:blipFill>
      <xdr:spPr>
        <a:xfrm>
          <a:off x="4800600" y="8391525"/>
          <a:ext cx="1095375" cy="1104900"/>
        </a:xfrm>
        <a:prstGeom prst="rect">
          <a:avLst/>
        </a:prstGeom>
        <a:noFill/>
        <a:ln w="9525" cmpd="sng">
          <a:noFill/>
        </a:ln>
      </xdr:spPr>
    </xdr:pic>
    <xdr:clientData/>
  </xdr:twoCellAnchor>
  <xdr:twoCellAnchor editAs="oneCell">
    <xdr:from>
      <xdr:col>11</xdr:col>
      <xdr:colOff>19050</xdr:colOff>
      <xdr:row>25</xdr:row>
      <xdr:rowOff>28575</xdr:rowOff>
    </xdr:from>
    <xdr:to>
      <xdr:col>12</xdr:col>
      <xdr:colOff>257175</xdr:colOff>
      <xdr:row>25</xdr:row>
      <xdr:rowOff>1133475</xdr:rowOff>
    </xdr:to>
    <xdr:pic>
      <xdr:nvPicPr>
        <xdr:cNvPr id="24" name="Picture 25"/>
        <xdr:cNvPicPr preferRelativeResize="1">
          <a:picLocks noChangeAspect="1"/>
        </xdr:cNvPicPr>
      </xdr:nvPicPr>
      <xdr:blipFill>
        <a:blip r:embed="rId20"/>
        <a:stretch>
          <a:fillRect/>
        </a:stretch>
      </xdr:blipFill>
      <xdr:spPr>
        <a:xfrm>
          <a:off x="5934075" y="6696075"/>
          <a:ext cx="1104900" cy="1104900"/>
        </a:xfrm>
        <a:prstGeom prst="rect">
          <a:avLst/>
        </a:prstGeom>
        <a:noFill/>
        <a:ln w="9525" cmpd="sng">
          <a:noFill/>
        </a:ln>
      </xdr:spPr>
    </xdr:pic>
    <xdr:clientData/>
  </xdr:twoCellAnchor>
  <xdr:twoCellAnchor editAs="oneCell">
    <xdr:from>
      <xdr:col>5</xdr:col>
      <xdr:colOff>28575</xdr:colOff>
      <xdr:row>25</xdr:row>
      <xdr:rowOff>28575</xdr:rowOff>
    </xdr:from>
    <xdr:to>
      <xdr:col>6</xdr:col>
      <xdr:colOff>247650</xdr:colOff>
      <xdr:row>25</xdr:row>
      <xdr:rowOff>1133475</xdr:rowOff>
    </xdr:to>
    <xdr:pic>
      <xdr:nvPicPr>
        <xdr:cNvPr id="25" name="Picture 26"/>
        <xdr:cNvPicPr preferRelativeResize="1">
          <a:picLocks noChangeAspect="1"/>
        </xdr:cNvPicPr>
      </xdr:nvPicPr>
      <xdr:blipFill>
        <a:blip r:embed="rId21"/>
        <a:stretch>
          <a:fillRect/>
        </a:stretch>
      </xdr:blipFill>
      <xdr:spPr>
        <a:xfrm>
          <a:off x="2514600" y="6696075"/>
          <a:ext cx="1085850" cy="1104900"/>
        </a:xfrm>
        <a:prstGeom prst="rect">
          <a:avLst/>
        </a:prstGeom>
        <a:noFill/>
        <a:ln w="9525" cmpd="sng">
          <a:noFill/>
        </a:ln>
      </xdr:spPr>
    </xdr:pic>
    <xdr:clientData/>
  </xdr:twoCellAnchor>
  <xdr:twoCellAnchor editAs="oneCell">
    <xdr:from>
      <xdr:col>7</xdr:col>
      <xdr:colOff>28575</xdr:colOff>
      <xdr:row>25</xdr:row>
      <xdr:rowOff>28575</xdr:rowOff>
    </xdr:from>
    <xdr:to>
      <xdr:col>8</xdr:col>
      <xdr:colOff>247650</xdr:colOff>
      <xdr:row>25</xdr:row>
      <xdr:rowOff>1133475</xdr:rowOff>
    </xdr:to>
    <xdr:pic>
      <xdr:nvPicPr>
        <xdr:cNvPr id="26" name="Picture 27"/>
        <xdr:cNvPicPr preferRelativeResize="1">
          <a:picLocks noChangeAspect="1"/>
        </xdr:cNvPicPr>
      </xdr:nvPicPr>
      <xdr:blipFill>
        <a:blip r:embed="rId22"/>
        <a:stretch>
          <a:fillRect/>
        </a:stretch>
      </xdr:blipFill>
      <xdr:spPr>
        <a:xfrm>
          <a:off x="3657600" y="6696075"/>
          <a:ext cx="1085850" cy="1104900"/>
        </a:xfrm>
        <a:prstGeom prst="rect">
          <a:avLst/>
        </a:prstGeom>
        <a:noFill/>
        <a:ln w="9525" cmpd="sng">
          <a:noFill/>
        </a:ln>
      </xdr:spPr>
    </xdr:pic>
    <xdr:clientData/>
  </xdr:twoCellAnchor>
  <xdr:twoCellAnchor editAs="oneCell">
    <xdr:from>
      <xdr:col>15</xdr:col>
      <xdr:colOff>28575</xdr:colOff>
      <xdr:row>25</xdr:row>
      <xdr:rowOff>28575</xdr:rowOff>
    </xdr:from>
    <xdr:to>
      <xdr:col>16</xdr:col>
      <xdr:colOff>257175</xdr:colOff>
      <xdr:row>25</xdr:row>
      <xdr:rowOff>1133475</xdr:rowOff>
    </xdr:to>
    <xdr:pic>
      <xdr:nvPicPr>
        <xdr:cNvPr id="27" name="Picture 28"/>
        <xdr:cNvPicPr preferRelativeResize="1">
          <a:picLocks noChangeAspect="1"/>
        </xdr:cNvPicPr>
      </xdr:nvPicPr>
      <xdr:blipFill>
        <a:blip r:embed="rId23"/>
        <a:stretch>
          <a:fillRect/>
        </a:stretch>
      </xdr:blipFill>
      <xdr:spPr>
        <a:xfrm>
          <a:off x="8229600" y="6696075"/>
          <a:ext cx="1257300" cy="1104900"/>
        </a:xfrm>
        <a:prstGeom prst="rect">
          <a:avLst/>
        </a:prstGeom>
        <a:noFill/>
        <a:ln w="9525" cmpd="sng">
          <a:noFill/>
        </a:ln>
      </xdr:spPr>
    </xdr:pic>
    <xdr:clientData/>
  </xdr:twoCellAnchor>
  <xdr:twoCellAnchor editAs="oneCell">
    <xdr:from>
      <xdr:col>5</xdr:col>
      <xdr:colOff>28575</xdr:colOff>
      <xdr:row>29</xdr:row>
      <xdr:rowOff>28575</xdr:rowOff>
    </xdr:from>
    <xdr:to>
      <xdr:col>6</xdr:col>
      <xdr:colOff>247650</xdr:colOff>
      <xdr:row>29</xdr:row>
      <xdr:rowOff>1133475</xdr:rowOff>
    </xdr:to>
    <xdr:pic>
      <xdr:nvPicPr>
        <xdr:cNvPr id="28" name="Picture 29"/>
        <xdr:cNvPicPr preferRelativeResize="1">
          <a:picLocks noChangeAspect="1"/>
        </xdr:cNvPicPr>
      </xdr:nvPicPr>
      <xdr:blipFill>
        <a:blip r:embed="rId24"/>
        <a:stretch>
          <a:fillRect/>
        </a:stretch>
      </xdr:blipFill>
      <xdr:spPr>
        <a:xfrm>
          <a:off x="2514600" y="8391525"/>
          <a:ext cx="1085850" cy="1104900"/>
        </a:xfrm>
        <a:prstGeom prst="rect">
          <a:avLst/>
        </a:prstGeom>
        <a:noFill/>
        <a:ln w="9525" cmpd="sng">
          <a:noFill/>
        </a:ln>
      </xdr:spPr>
    </xdr:pic>
    <xdr:clientData/>
  </xdr:twoCellAnchor>
  <xdr:twoCellAnchor editAs="oneCell">
    <xdr:from>
      <xdr:col>5</xdr:col>
      <xdr:colOff>19050</xdr:colOff>
      <xdr:row>37</xdr:row>
      <xdr:rowOff>19050</xdr:rowOff>
    </xdr:from>
    <xdr:to>
      <xdr:col>6</xdr:col>
      <xdr:colOff>247650</xdr:colOff>
      <xdr:row>37</xdr:row>
      <xdr:rowOff>1133475</xdr:rowOff>
    </xdr:to>
    <xdr:pic>
      <xdr:nvPicPr>
        <xdr:cNvPr id="29" name="Picture 30"/>
        <xdr:cNvPicPr preferRelativeResize="1">
          <a:picLocks noChangeAspect="1"/>
        </xdr:cNvPicPr>
      </xdr:nvPicPr>
      <xdr:blipFill>
        <a:blip r:embed="rId25"/>
        <a:stretch>
          <a:fillRect/>
        </a:stretch>
      </xdr:blipFill>
      <xdr:spPr>
        <a:xfrm>
          <a:off x="2505075" y="11772900"/>
          <a:ext cx="1095375" cy="1114425"/>
        </a:xfrm>
        <a:prstGeom prst="rect">
          <a:avLst/>
        </a:prstGeom>
        <a:noFill/>
        <a:ln w="9525" cmpd="sng">
          <a:noFill/>
        </a:ln>
      </xdr:spPr>
    </xdr:pic>
    <xdr:clientData/>
  </xdr:twoCellAnchor>
  <xdr:twoCellAnchor editAs="oneCell">
    <xdr:from>
      <xdr:col>7</xdr:col>
      <xdr:colOff>28575</xdr:colOff>
      <xdr:row>37</xdr:row>
      <xdr:rowOff>28575</xdr:rowOff>
    </xdr:from>
    <xdr:to>
      <xdr:col>8</xdr:col>
      <xdr:colOff>247650</xdr:colOff>
      <xdr:row>37</xdr:row>
      <xdr:rowOff>1133475</xdr:rowOff>
    </xdr:to>
    <xdr:pic>
      <xdr:nvPicPr>
        <xdr:cNvPr id="30" name="Picture 31"/>
        <xdr:cNvPicPr preferRelativeResize="1">
          <a:picLocks noChangeAspect="1"/>
        </xdr:cNvPicPr>
      </xdr:nvPicPr>
      <xdr:blipFill>
        <a:blip r:embed="rId26"/>
        <a:stretch>
          <a:fillRect/>
        </a:stretch>
      </xdr:blipFill>
      <xdr:spPr>
        <a:xfrm>
          <a:off x="3657600" y="11782425"/>
          <a:ext cx="1085850" cy="1104900"/>
        </a:xfrm>
        <a:prstGeom prst="rect">
          <a:avLst/>
        </a:prstGeom>
        <a:noFill/>
        <a:ln w="9525" cmpd="sng">
          <a:noFill/>
        </a:ln>
      </xdr:spPr>
    </xdr:pic>
    <xdr:clientData/>
  </xdr:twoCellAnchor>
  <xdr:twoCellAnchor editAs="oneCell">
    <xdr:from>
      <xdr:col>11</xdr:col>
      <xdr:colOff>28575</xdr:colOff>
      <xdr:row>29</xdr:row>
      <xdr:rowOff>28575</xdr:rowOff>
    </xdr:from>
    <xdr:to>
      <xdr:col>12</xdr:col>
      <xdr:colOff>257175</xdr:colOff>
      <xdr:row>29</xdr:row>
      <xdr:rowOff>1133475</xdr:rowOff>
    </xdr:to>
    <xdr:pic>
      <xdr:nvPicPr>
        <xdr:cNvPr id="31" name="Picture 32"/>
        <xdr:cNvPicPr preferRelativeResize="1">
          <a:picLocks noChangeAspect="1"/>
        </xdr:cNvPicPr>
      </xdr:nvPicPr>
      <xdr:blipFill>
        <a:blip r:embed="rId27"/>
        <a:stretch>
          <a:fillRect/>
        </a:stretch>
      </xdr:blipFill>
      <xdr:spPr>
        <a:xfrm>
          <a:off x="5943600" y="8391525"/>
          <a:ext cx="1095375" cy="1104900"/>
        </a:xfrm>
        <a:prstGeom prst="rect">
          <a:avLst/>
        </a:prstGeom>
        <a:noFill/>
        <a:ln w="9525" cmpd="sng">
          <a:noFill/>
        </a:ln>
      </xdr:spPr>
    </xdr:pic>
    <xdr:clientData/>
  </xdr:twoCellAnchor>
  <xdr:twoCellAnchor editAs="oneCell">
    <xdr:from>
      <xdr:col>15</xdr:col>
      <xdr:colOff>19050</xdr:colOff>
      <xdr:row>29</xdr:row>
      <xdr:rowOff>19050</xdr:rowOff>
    </xdr:from>
    <xdr:to>
      <xdr:col>16</xdr:col>
      <xdr:colOff>257175</xdr:colOff>
      <xdr:row>29</xdr:row>
      <xdr:rowOff>1133475</xdr:rowOff>
    </xdr:to>
    <xdr:pic>
      <xdr:nvPicPr>
        <xdr:cNvPr id="32" name="Picture 33"/>
        <xdr:cNvPicPr preferRelativeResize="1">
          <a:picLocks noChangeAspect="1"/>
        </xdr:cNvPicPr>
      </xdr:nvPicPr>
      <xdr:blipFill>
        <a:blip r:embed="rId28"/>
        <a:stretch>
          <a:fillRect/>
        </a:stretch>
      </xdr:blipFill>
      <xdr:spPr>
        <a:xfrm>
          <a:off x="8220075" y="8382000"/>
          <a:ext cx="1266825" cy="1114425"/>
        </a:xfrm>
        <a:prstGeom prst="rect">
          <a:avLst/>
        </a:prstGeom>
        <a:noFill/>
        <a:ln w="9525" cmpd="sng">
          <a:noFill/>
        </a:ln>
      </xdr:spPr>
    </xdr:pic>
    <xdr:clientData/>
  </xdr:twoCellAnchor>
  <xdr:twoCellAnchor editAs="oneCell">
    <xdr:from>
      <xdr:col>3</xdr:col>
      <xdr:colOff>28575</xdr:colOff>
      <xdr:row>33</xdr:row>
      <xdr:rowOff>28575</xdr:rowOff>
    </xdr:from>
    <xdr:to>
      <xdr:col>4</xdr:col>
      <xdr:colOff>247650</xdr:colOff>
      <xdr:row>33</xdr:row>
      <xdr:rowOff>1133475</xdr:rowOff>
    </xdr:to>
    <xdr:pic>
      <xdr:nvPicPr>
        <xdr:cNvPr id="33" name="Picture 34"/>
        <xdr:cNvPicPr preferRelativeResize="1">
          <a:picLocks noChangeAspect="1"/>
        </xdr:cNvPicPr>
      </xdr:nvPicPr>
      <xdr:blipFill>
        <a:blip r:embed="rId29"/>
        <a:stretch>
          <a:fillRect/>
        </a:stretch>
      </xdr:blipFill>
      <xdr:spPr>
        <a:xfrm>
          <a:off x="1371600" y="10086975"/>
          <a:ext cx="1085850" cy="1104900"/>
        </a:xfrm>
        <a:prstGeom prst="rect">
          <a:avLst/>
        </a:prstGeom>
        <a:noFill/>
        <a:ln w="9525" cmpd="sng">
          <a:noFill/>
        </a:ln>
      </xdr:spPr>
    </xdr:pic>
    <xdr:clientData/>
  </xdr:twoCellAnchor>
  <xdr:twoCellAnchor editAs="oneCell">
    <xdr:from>
      <xdr:col>7</xdr:col>
      <xdr:colOff>28575</xdr:colOff>
      <xdr:row>33</xdr:row>
      <xdr:rowOff>28575</xdr:rowOff>
    </xdr:from>
    <xdr:to>
      <xdr:col>8</xdr:col>
      <xdr:colOff>257175</xdr:colOff>
      <xdr:row>33</xdr:row>
      <xdr:rowOff>1133475</xdr:rowOff>
    </xdr:to>
    <xdr:pic>
      <xdr:nvPicPr>
        <xdr:cNvPr id="34" name="Picture 35"/>
        <xdr:cNvPicPr preferRelativeResize="1">
          <a:picLocks noChangeAspect="1"/>
        </xdr:cNvPicPr>
      </xdr:nvPicPr>
      <xdr:blipFill>
        <a:blip r:embed="rId30"/>
        <a:stretch>
          <a:fillRect/>
        </a:stretch>
      </xdr:blipFill>
      <xdr:spPr>
        <a:xfrm>
          <a:off x="3657600" y="10086975"/>
          <a:ext cx="1095375" cy="1104900"/>
        </a:xfrm>
        <a:prstGeom prst="rect">
          <a:avLst/>
        </a:prstGeom>
        <a:noFill/>
        <a:ln w="9525" cmpd="sng">
          <a:noFill/>
        </a:ln>
      </xdr:spPr>
    </xdr:pic>
    <xdr:clientData/>
  </xdr:twoCellAnchor>
  <xdr:twoCellAnchor editAs="oneCell">
    <xdr:from>
      <xdr:col>9</xdr:col>
      <xdr:colOff>28575</xdr:colOff>
      <xdr:row>33</xdr:row>
      <xdr:rowOff>19050</xdr:rowOff>
    </xdr:from>
    <xdr:to>
      <xdr:col>10</xdr:col>
      <xdr:colOff>266700</xdr:colOff>
      <xdr:row>33</xdr:row>
      <xdr:rowOff>1133475</xdr:rowOff>
    </xdr:to>
    <xdr:pic>
      <xdr:nvPicPr>
        <xdr:cNvPr id="35" name="Picture 36"/>
        <xdr:cNvPicPr preferRelativeResize="1">
          <a:picLocks noChangeAspect="1"/>
        </xdr:cNvPicPr>
      </xdr:nvPicPr>
      <xdr:blipFill>
        <a:blip r:embed="rId31"/>
        <a:stretch>
          <a:fillRect/>
        </a:stretch>
      </xdr:blipFill>
      <xdr:spPr>
        <a:xfrm>
          <a:off x="4800600" y="10077450"/>
          <a:ext cx="1104900" cy="1114425"/>
        </a:xfrm>
        <a:prstGeom prst="rect">
          <a:avLst/>
        </a:prstGeom>
        <a:noFill/>
        <a:ln w="9525" cmpd="sng">
          <a:noFill/>
        </a:ln>
      </xdr:spPr>
    </xdr:pic>
    <xdr:clientData/>
  </xdr:twoCellAnchor>
  <xdr:twoCellAnchor editAs="oneCell">
    <xdr:from>
      <xdr:col>9</xdr:col>
      <xdr:colOff>28575</xdr:colOff>
      <xdr:row>25</xdr:row>
      <xdr:rowOff>28575</xdr:rowOff>
    </xdr:from>
    <xdr:to>
      <xdr:col>10</xdr:col>
      <xdr:colOff>257175</xdr:colOff>
      <xdr:row>25</xdr:row>
      <xdr:rowOff>1133475</xdr:rowOff>
    </xdr:to>
    <xdr:pic>
      <xdr:nvPicPr>
        <xdr:cNvPr id="36" name="Picture 37"/>
        <xdr:cNvPicPr preferRelativeResize="1">
          <a:picLocks noChangeAspect="1"/>
        </xdr:cNvPicPr>
      </xdr:nvPicPr>
      <xdr:blipFill>
        <a:blip r:embed="rId32"/>
        <a:stretch>
          <a:fillRect/>
        </a:stretch>
      </xdr:blipFill>
      <xdr:spPr>
        <a:xfrm>
          <a:off x="4800600" y="6696075"/>
          <a:ext cx="1095375" cy="1104900"/>
        </a:xfrm>
        <a:prstGeom prst="rect">
          <a:avLst/>
        </a:prstGeom>
        <a:noFill/>
        <a:ln w="9525" cmpd="sng">
          <a:noFill/>
        </a:ln>
      </xdr:spPr>
    </xdr:pic>
    <xdr:clientData/>
  </xdr:twoCellAnchor>
  <xdr:twoCellAnchor editAs="oneCell">
    <xdr:from>
      <xdr:col>13</xdr:col>
      <xdr:colOff>28575</xdr:colOff>
      <xdr:row>25</xdr:row>
      <xdr:rowOff>28575</xdr:rowOff>
    </xdr:from>
    <xdr:to>
      <xdr:col>14</xdr:col>
      <xdr:colOff>257175</xdr:colOff>
      <xdr:row>25</xdr:row>
      <xdr:rowOff>1133475</xdr:rowOff>
    </xdr:to>
    <xdr:pic>
      <xdr:nvPicPr>
        <xdr:cNvPr id="37" name="Picture 38"/>
        <xdr:cNvPicPr preferRelativeResize="1">
          <a:picLocks noChangeAspect="1"/>
        </xdr:cNvPicPr>
      </xdr:nvPicPr>
      <xdr:blipFill>
        <a:blip r:embed="rId33"/>
        <a:stretch>
          <a:fillRect/>
        </a:stretch>
      </xdr:blipFill>
      <xdr:spPr>
        <a:xfrm>
          <a:off x="7086600" y="6696075"/>
          <a:ext cx="1095375" cy="1104900"/>
        </a:xfrm>
        <a:prstGeom prst="rect">
          <a:avLst/>
        </a:prstGeom>
        <a:noFill/>
        <a:ln w="9525" cmpd="sng">
          <a:noFill/>
        </a:ln>
      </xdr:spPr>
    </xdr:pic>
    <xdr:clientData/>
  </xdr:twoCellAnchor>
  <xdr:twoCellAnchor editAs="oneCell">
    <xdr:from>
      <xdr:col>3</xdr:col>
      <xdr:colOff>28575</xdr:colOff>
      <xdr:row>29</xdr:row>
      <xdr:rowOff>28575</xdr:rowOff>
    </xdr:from>
    <xdr:to>
      <xdr:col>4</xdr:col>
      <xdr:colOff>257175</xdr:colOff>
      <xdr:row>29</xdr:row>
      <xdr:rowOff>1133475</xdr:rowOff>
    </xdr:to>
    <xdr:pic>
      <xdr:nvPicPr>
        <xdr:cNvPr id="38" name="Picture 39"/>
        <xdr:cNvPicPr preferRelativeResize="1">
          <a:picLocks noChangeAspect="1"/>
        </xdr:cNvPicPr>
      </xdr:nvPicPr>
      <xdr:blipFill>
        <a:blip r:embed="rId34"/>
        <a:stretch>
          <a:fillRect/>
        </a:stretch>
      </xdr:blipFill>
      <xdr:spPr>
        <a:xfrm>
          <a:off x="1371600" y="8391525"/>
          <a:ext cx="1095375" cy="1104900"/>
        </a:xfrm>
        <a:prstGeom prst="rect">
          <a:avLst/>
        </a:prstGeom>
        <a:noFill/>
        <a:ln w="9525" cmpd="sng">
          <a:noFill/>
        </a:ln>
      </xdr:spPr>
    </xdr:pic>
    <xdr:clientData/>
  </xdr:twoCellAnchor>
  <xdr:twoCellAnchor editAs="oneCell">
    <xdr:from>
      <xdr:col>1</xdr:col>
      <xdr:colOff>28575</xdr:colOff>
      <xdr:row>29</xdr:row>
      <xdr:rowOff>28575</xdr:rowOff>
    </xdr:from>
    <xdr:to>
      <xdr:col>2</xdr:col>
      <xdr:colOff>257175</xdr:colOff>
      <xdr:row>29</xdr:row>
      <xdr:rowOff>1133475</xdr:rowOff>
    </xdr:to>
    <xdr:pic>
      <xdr:nvPicPr>
        <xdr:cNvPr id="39" name="Picture 40"/>
        <xdr:cNvPicPr preferRelativeResize="1">
          <a:picLocks noChangeAspect="1"/>
        </xdr:cNvPicPr>
      </xdr:nvPicPr>
      <xdr:blipFill>
        <a:blip r:embed="rId35"/>
        <a:stretch>
          <a:fillRect/>
        </a:stretch>
      </xdr:blipFill>
      <xdr:spPr>
        <a:xfrm>
          <a:off x="228600" y="8391525"/>
          <a:ext cx="1095375" cy="1104900"/>
        </a:xfrm>
        <a:prstGeom prst="rect">
          <a:avLst/>
        </a:prstGeom>
        <a:noFill/>
        <a:ln w="9525" cmpd="sng">
          <a:noFill/>
        </a:ln>
      </xdr:spPr>
    </xdr:pic>
    <xdr:clientData/>
  </xdr:twoCellAnchor>
  <xdr:twoCellAnchor editAs="oneCell">
    <xdr:from>
      <xdr:col>7</xdr:col>
      <xdr:colOff>28575</xdr:colOff>
      <xdr:row>29</xdr:row>
      <xdr:rowOff>38100</xdr:rowOff>
    </xdr:from>
    <xdr:to>
      <xdr:col>8</xdr:col>
      <xdr:colOff>257175</xdr:colOff>
      <xdr:row>29</xdr:row>
      <xdr:rowOff>1133475</xdr:rowOff>
    </xdr:to>
    <xdr:pic>
      <xdr:nvPicPr>
        <xdr:cNvPr id="40" name="Picture 41"/>
        <xdr:cNvPicPr preferRelativeResize="1">
          <a:picLocks noChangeAspect="1"/>
        </xdr:cNvPicPr>
      </xdr:nvPicPr>
      <xdr:blipFill>
        <a:blip r:embed="rId36"/>
        <a:stretch>
          <a:fillRect/>
        </a:stretch>
      </xdr:blipFill>
      <xdr:spPr>
        <a:xfrm>
          <a:off x="3657600" y="8401050"/>
          <a:ext cx="1095375" cy="1095375"/>
        </a:xfrm>
        <a:prstGeom prst="rect">
          <a:avLst/>
        </a:prstGeom>
        <a:noFill/>
        <a:ln w="9525" cmpd="sng">
          <a:noFill/>
        </a:ln>
      </xdr:spPr>
    </xdr:pic>
    <xdr:clientData/>
  </xdr:twoCellAnchor>
  <xdr:twoCellAnchor editAs="oneCell">
    <xdr:from>
      <xdr:col>13</xdr:col>
      <xdr:colOff>28575</xdr:colOff>
      <xdr:row>29</xdr:row>
      <xdr:rowOff>38100</xdr:rowOff>
    </xdr:from>
    <xdr:to>
      <xdr:col>14</xdr:col>
      <xdr:colOff>257175</xdr:colOff>
      <xdr:row>29</xdr:row>
      <xdr:rowOff>1133475</xdr:rowOff>
    </xdr:to>
    <xdr:pic>
      <xdr:nvPicPr>
        <xdr:cNvPr id="41" name="Picture 42"/>
        <xdr:cNvPicPr preferRelativeResize="1">
          <a:picLocks noChangeAspect="1"/>
        </xdr:cNvPicPr>
      </xdr:nvPicPr>
      <xdr:blipFill>
        <a:blip r:embed="rId37"/>
        <a:stretch>
          <a:fillRect/>
        </a:stretch>
      </xdr:blipFill>
      <xdr:spPr>
        <a:xfrm>
          <a:off x="7086600" y="8401050"/>
          <a:ext cx="1095375" cy="1095375"/>
        </a:xfrm>
        <a:prstGeom prst="rect">
          <a:avLst/>
        </a:prstGeom>
        <a:noFill/>
        <a:ln w="9525" cmpd="sng">
          <a:noFill/>
        </a:ln>
      </xdr:spPr>
    </xdr:pic>
    <xdr:clientData/>
  </xdr:twoCellAnchor>
  <xdr:twoCellAnchor editAs="oneCell">
    <xdr:from>
      <xdr:col>13</xdr:col>
      <xdr:colOff>28575</xdr:colOff>
      <xdr:row>33</xdr:row>
      <xdr:rowOff>28575</xdr:rowOff>
    </xdr:from>
    <xdr:to>
      <xdr:col>14</xdr:col>
      <xdr:colOff>257175</xdr:colOff>
      <xdr:row>33</xdr:row>
      <xdr:rowOff>1133475</xdr:rowOff>
    </xdr:to>
    <xdr:pic>
      <xdr:nvPicPr>
        <xdr:cNvPr id="42" name="Picture 43"/>
        <xdr:cNvPicPr preferRelativeResize="1">
          <a:picLocks noChangeAspect="1"/>
        </xdr:cNvPicPr>
      </xdr:nvPicPr>
      <xdr:blipFill>
        <a:blip r:embed="rId38"/>
        <a:stretch>
          <a:fillRect/>
        </a:stretch>
      </xdr:blipFill>
      <xdr:spPr>
        <a:xfrm>
          <a:off x="7086600" y="10086975"/>
          <a:ext cx="1095375" cy="1104900"/>
        </a:xfrm>
        <a:prstGeom prst="rect">
          <a:avLst/>
        </a:prstGeom>
        <a:noFill/>
        <a:ln w="9525" cmpd="sng">
          <a:noFill/>
        </a:ln>
      </xdr:spPr>
    </xdr:pic>
    <xdr:clientData/>
  </xdr:twoCellAnchor>
  <xdr:twoCellAnchor editAs="oneCell">
    <xdr:from>
      <xdr:col>1</xdr:col>
      <xdr:colOff>38100</xdr:colOff>
      <xdr:row>33</xdr:row>
      <xdr:rowOff>38100</xdr:rowOff>
    </xdr:from>
    <xdr:to>
      <xdr:col>2</xdr:col>
      <xdr:colOff>257175</xdr:colOff>
      <xdr:row>33</xdr:row>
      <xdr:rowOff>1133475</xdr:rowOff>
    </xdr:to>
    <xdr:pic>
      <xdr:nvPicPr>
        <xdr:cNvPr id="43" name="Picture 44"/>
        <xdr:cNvPicPr preferRelativeResize="1">
          <a:picLocks noChangeAspect="1"/>
        </xdr:cNvPicPr>
      </xdr:nvPicPr>
      <xdr:blipFill>
        <a:blip r:embed="rId39"/>
        <a:stretch>
          <a:fillRect/>
        </a:stretch>
      </xdr:blipFill>
      <xdr:spPr>
        <a:xfrm>
          <a:off x="238125" y="10096500"/>
          <a:ext cx="1085850" cy="1095375"/>
        </a:xfrm>
        <a:prstGeom prst="rect">
          <a:avLst/>
        </a:prstGeom>
        <a:noFill/>
        <a:ln w="9525" cmpd="sng">
          <a:noFill/>
        </a:ln>
      </xdr:spPr>
    </xdr:pic>
    <xdr:clientData/>
  </xdr:twoCellAnchor>
  <xdr:twoCellAnchor editAs="oneCell">
    <xdr:from>
      <xdr:col>5</xdr:col>
      <xdr:colOff>28575</xdr:colOff>
      <xdr:row>33</xdr:row>
      <xdr:rowOff>28575</xdr:rowOff>
    </xdr:from>
    <xdr:to>
      <xdr:col>6</xdr:col>
      <xdr:colOff>257175</xdr:colOff>
      <xdr:row>33</xdr:row>
      <xdr:rowOff>1133475</xdr:rowOff>
    </xdr:to>
    <xdr:pic>
      <xdr:nvPicPr>
        <xdr:cNvPr id="44" name="Picture 45"/>
        <xdr:cNvPicPr preferRelativeResize="1">
          <a:picLocks noChangeAspect="1"/>
        </xdr:cNvPicPr>
      </xdr:nvPicPr>
      <xdr:blipFill>
        <a:blip r:embed="rId40"/>
        <a:stretch>
          <a:fillRect/>
        </a:stretch>
      </xdr:blipFill>
      <xdr:spPr>
        <a:xfrm>
          <a:off x="2514600" y="10086975"/>
          <a:ext cx="1095375" cy="1104900"/>
        </a:xfrm>
        <a:prstGeom prst="rect">
          <a:avLst/>
        </a:prstGeom>
        <a:noFill/>
        <a:ln w="9525" cmpd="sng">
          <a:noFill/>
        </a:ln>
      </xdr:spPr>
    </xdr:pic>
    <xdr:clientData/>
  </xdr:twoCellAnchor>
  <xdr:twoCellAnchor editAs="oneCell">
    <xdr:from>
      <xdr:col>11</xdr:col>
      <xdr:colOff>38100</xdr:colOff>
      <xdr:row>33</xdr:row>
      <xdr:rowOff>28575</xdr:rowOff>
    </xdr:from>
    <xdr:to>
      <xdr:col>12</xdr:col>
      <xdr:colOff>257175</xdr:colOff>
      <xdr:row>33</xdr:row>
      <xdr:rowOff>1133475</xdr:rowOff>
    </xdr:to>
    <xdr:pic>
      <xdr:nvPicPr>
        <xdr:cNvPr id="45" name="Picture 47"/>
        <xdr:cNvPicPr preferRelativeResize="1">
          <a:picLocks noChangeAspect="1"/>
        </xdr:cNvPicPr>
      </xdr:nvPicPr>
      <xdr:blipFill>
        <a:blip r:embed="rId41"/>
        <a:stretch>
          <a:fillRect/>
        </a:stretch>
      </xdr:blipFill>
      <xdr:spPr>
        <a:xfrm>
          <a:off x="5953125" y="10086975"/>
          <a:ext cx="1085850" cy="1104900"/>
        </a:xfrm>
        <a:prstGeom prst="rect">
          <a:avLst/>
        </a:prstGeom>
        <a:noFill/>
        <a:ln w="9525" cmpd="sng">
          <a:noFill/>
        </a:ln>
      </xdr:spPr>
    </xdr:pic>
    <xdr:clientData/>
  </xdr:twoCellAnchor>
  <xdr:twoCellAnchor editAs="oneCell">
    <xdr:from>
      <xdr:col>15</xdr:col>
      <xdr:colOff>28575</xdr:colOff>
      <xdr:row>33</xdr:row>
      <xdr:rowOff>28575</xdr:rowOff>
    </xdr:from>
    <xdr:to>
      <xdr:col>16</xdr:col>
      <xdr:colOff>238125</xdr:colOff>
      <xdr:row>33</xdr:row>
      <xdr:rowOff>1133475</xdr:rowOff>
    </xdr:to>
    <xdr:pic>
      <xdr:nvPicPr>
        <xdr:cNvPr id="46" name="Picture 48"/>
        <xdr:cNvPicPr preferRelativeResize="1">
          <a:picLocks noChangeAspect="1"/>
        </xdr:cNvPicPr>
      </xdr:nvPicPr>
      <xdr:blipFill>
        <a:blip r:embed="rId42"/>
        <a:stretch>
          <a:fillRect/>
        </a:stretch>
      </xdr:blipFill>
      <xdr:spPr>
        <a:xfrm>
          <a:off x="8229600" y="10086975"/>
          <a:ext cx="1238250" cy="1104900"/>
        </a:xfrm>
        <a:prstGeom prst="rect">
          <a:avLst/>
        </a:prstGeom>
        <a:noFill/>
        <a:ln w="9525" cmpd="sng">
          <a:noFill/>
        </a:ln>
      </xdr:spPr>
    </xdr:pic>
    <xdr:clientData/>
  </xdr:twoCellAnchor>
  <xdr:twoCellAnchor editAs="oneCell">
    <xdr:from>
      <xdr:col>1</xdr:col>
      <xdr:colOff>28575</xdr:colOff>
      <xdr:row>37</xdr:row>
      <xdr:rowOff>28575</xdr:rowOff>
    </xdr:from>
    <xdr:to>
      <xdr:col>2</xdr:col>
      <xdr:colOff>266700</xdr:colOff>
      <xdr:row>37</xdr:row>
      <xdr:rowOff>1133475</xdr:rowOff>
    </xdr:to>
    <xdr:pic>
      <xdr:nvPicPr>
        <xdr:cNvPr id="47" name="Picture 49"/>
        <xdr:cNvPicPr preferRelativeResize="1">
          <a:picLocks noChangeAspect="1"/>
        </xdr:cNvPicPr>
      </xdr:nvPicPr>
      <xdr:blipFill>
        <a:blip r:embed="rId43"/>
        <a:stretch>
          <a:fillRect/>
        </a:stretch>
      </xdr:blipFill>
      <xdr:spPr>
        <a:xfrm>
          <a:off x="228600" y="11782425"/>
          <a:ext cx="1104900" cy="1104900"/>
        </a:xfrm>
        <a:prstGeom prst="rect">
          <a:avLst/>
        </a:prstGeom>
        <a:noFill/>
        <a:ln w="9525" cmpd="sng">
          <a:noFill/>
        </a:ln>
      </xdr:spPr>
    </xdr:pic>
    <xdr:clientData/>
  </xdr:twoCellAnchor>
  <xdr:twoCellAnchor editAs="oneCell">
    <xdr:from>
      <xdr:col>3</xdr:col>
      <xdr:colOff>28575</xdr:colOff>
      <xdr:row>37</xdr:row>
      <xdr:rowOff>28575</xdr:rowOff>
    </xdr:from>
    <xdr:to>
      <xdr:col>4</xdr:col>
      <xdr:colOff>257175</xdr:colOff>
      <xdr:row>37</xdr:row>
      <xdr:rowOff>1133475</xdr:rowOff>
    </xdr:to>
    <xdr:pic>
      <xdr:nvPicPr>
        <xdr:cNvPr id="48" name="Picture 51"/>
        <xdr:cNvPicPr preferRelativeResize="1">
          <a:picLocks noChangeAspect="1"/>
        </xdr:cNvPicPr>
      </xdr:nvPicPr>
      <xdr:blipFill>
        <a:blip r:embed="rId44"/>
        <a:stretch>
          <a:fillRect/>
        </a:stretch>
      </xdr:blipFill>
      <xdr:spPr>
        <a:xfrm>
          <a:off x="1371600" y="11782425"/>
          <a:ext cx="1095375" cy="1104900"/>
        </a:xfrm>
        <a:prstGeom prst="rect">
          <a:avLst/>
        </a:prstGeom>
        <a:noFill/>
        <a:ln w="9525" cmpd="sng">
          <a:noFill/>
        </a:ln>
      </xdr:spPr>
    </xdr:pic>
    <xdr:clientData/>
  </xdr:twoCellAnchor>
  <xdr:twoCellAnchor editAs="oneCell">
    <xdr:from>
      <xdr:col>9</xdr:col>
      <xdr:colOff>9525</xdr:colOff>
      <xdr:row>37</xdr:row>
      <xdr:rowOff>28575</xdr:rowOff>
    </xdr:from>
    <xdr:to>
      <xdr:col>10</xdr:col>
      <xdr:colOff>266700</xdr:colOff>
      <xdr:row>37</xdr:row>
      <xdr:rowOff>1133475</xdr:rowOff>
    </xdr:to>
    <xdr:pic>
      <xdr:nvPicPr>
        <xdr:cNvPr id="49" name="Picture 52"/>
        <xdr:cNvPicPr preferRelativeResize="1">
          <a:picLocks noChangeAspect="1"/>
        </xdr:cNvPicPr>
      </xdr:nvPicPr>
      <xdr:blipFill>
        <a:blip r:embed="rId45"/>
        <a:stretch>
          <a:fillRect/>
        </a:stretch>
      </xdr:blipFill>
      <xdr:spPr>
        <a:xfrm>
          <a:off x="4781550" y="11782425"/>
          <a:ext cx="1123950" cy="1104900"/>
        </a:xfrm>
        <a:prstGeom prst="rect">
          <a:avLst/>
        </a:prstGeom>
        <a:noFill/>
        <a:ln w="9525" cmpd="sng">
          <a:noFill/>
        </a:ln>
      </xdr:spPr>
    </xdr:pic>
    <xdr:clientData/>
  </xdr:twoCellAnchor>
  <xdr:twoCellAnchor editAs="oneCell">
    <xdr:from>
      <xdr:col>11</xdr:col>
      <xdr:colOff>9525</xdr:colOff>
      <xdr:row>37</xdr:row>
      <xdr:rowOff>28575</xdr:rowOff>
    </xdr:from>
    <xdr:to>
      <xdr:col>12</xdr:col>
      <xdr:colOff>266700</xdr:colOff>
      <xdr:row>37</xdr:row>
      <xdr:rowOff>1133475</xdr:rowOff>
    </xdr:to>
    <xdr:pic>
      <xdr:nvPicPr>
        <xdr:cNvPr id="50" name="Picture 53"/>
        <xdr:cNvPicPr preferRelativeResize="1">
          <a:picLocks noChangeAspect="1"/>
        </xdr:cNvPicPr>
      </xdr:nvPicPr>
      <xdr:blipFill>
        <a:blip r:embed="rId46"/>
        <a:stretch>
          <a:fillRect/>
        </a:stretch>
      </xdr:blipFill>
      <xdr:spPr>
        <a:xfrm>
          <a:off x="5924550" y="11782425"/>
          <a:ext cx="1123950" cy="1104900"/>
        </a:xfrm>
        <a:prstGeom prst="rect">
          <a:avLst/>
        </a:prstGeom>
        <a:noFill/>
        <a:ln w="9525" cmpd="sng">
          <a:noFill/>
        </a:ln>
      </xdr:spPr>
    </xdr:pic>
    <xdr:clientData/>
  </xdr:twoCellAnchor>
  <xdr:twoCellAnchor editAs="oneCell">
    <xdr:from>
      <xdr:col>13</xdr:col>
      <xdr:colOff>28575</xdr:colOff>
      <xdr:row>37</xdr:row>
      <xdr:rowOff>28575</xdr:rowOff>
    </xdr:from>
    <xdr:to>
      <xdr:col>14</xdr:col>
      <xdr:colOff>257175</xdr:colOff>
      <xdr:row>37</xdr:row>
      <xdr:rowOff>1133475</xdr:rowOff>
    </xdr:to>
    <xdr:pic>
      <xdr:nvPicPr>
        <xdr:cNvPr id="51" name="Picture 54"/>
        <xdr:cNvPicPr preferRelativeResize="1">
          <a:picLocks noChangeAspect="1"/>
        </xdr:cNvPicPr>
      </xdr:nvPicPr>
      <xdr:blipFill>
        <a:blip r:embed="rId47"/>
        <a:stretch>
          <a:fillRect/>
        </a:stretch>
      </xdr:blipFill>
      <xdr:spPr>
        <a:xfrm>
          <a:off x="7086600" y="11782425"/>
          <a:ext cx="1095375" cy="1104900"/>
        </a:xfrm>
        <a:prstGeom prst="rect">
          <a:avLst/>
        </a:prstGeom>
        <a:noFill/>
        <a:ln w="9525" cmpd="sng">
          <a:noFill/>
        </a:ln>
      </xdr:spPr>
    </xdr:pic>
    <xdr:clientData/>
  </xdr:twoCellAnchor>
  <xdr:twoCellAnchor editAs="oneCell">
    <xdr:from>
      <xdr:col>15</xdr:col>
      <xdr:colOff>28575</xdr:colOff>
      <xdr:row>37</xdr:row>
      <xdr:rowOff>28575</xdr:rowOff>
    </xdr:from>
    <xdr:to>
      <xdr:col>16</xdr:col>
      <xdr:colOff>257175</xdr:colOff>
      <xdr:row>37</xdr:row>
      <xdr:rowOff>1133475</xdr:rowOff>
    </xdr:to>
    <xdr:pic>
      <xdr:nvPicPr>
        <xdr:cNvPr id="52" name="Picture 56"/>
        <xdr:cNvPicPr preferRelativeResize="1">
          <a:picLocks noChangeAspect="1"/>
        </xdr:cNvPicPr>
      </xdr:nvPicPr>
      <xdr:blipFill>
        <a:blip r:embed="rId48"/>
        <a:stretch>
          <a:fillRect/>
        </a:stretch>
      </xdr:blipFill>
      <xdr:spPr>
        <a:xfrm>
          <a:off x="8229600" y="11782425"/>
          <a:ext cx="1257300" cy="1104900"/>
        </a:xfrm>
        <a:prstGeom prst="rect">
          <a:avLst/>
        </a:prstGeom>
        <a:noFill/>
        <a:ln w="9525" cmpd="sng">
          <a:noFill/>
        </a:ln>
      </xdr:spPr>
    </xdr:pic>
    <xdr:clientData/>
  </xdr:twoCellAnchor>
  <xdr:twoCellAnchor editAs="oneCell">
    <xdr:from>
      <xdr:col>1</xdr:col>
      <xdr:colOff>0</xdr:colOff>
      <xdr:row>41</xdr:row>
      <xdr:rowOff>9525</xdr:rowOff>
    </xdr:from>
    <xdr:to>
      <xdr:col>2</xdr:col>
      <xdr:colOff>238125</xdr:colOff>
      <xdr:row>41</xdr:row>
      <xdr:rowOff>1133475</xdr:rowOff>
    </xdr:to>
    <xdr:pic>
      <xdr:nvPicPr>
        <xdr:cNvPr id="53" name="Picture 57"/>
        <xdr:cNvPicPr preferRelativeResize="1">
          <a:picLocks noChangeAspect="1"/>
        </xdr:cNvPicPr>
      </xdr:nvPicPr>
      <xdr:blipFill>
        <a:blip r:embed="rId49"/>
        <a:stretch>
          <a:fillRect/>
        </a:stretch>
      </xdr:blipFill>
      <xdr:spPr>
        <a:xfrm>
          <a:off x="200025" y="13458825"/>
          <a:ext cx="1104900" cy="1123950"/>
        </a:xfrm>
        <a:prstGeom prst="rect">
          <a:avLst/>
        </a:prstGeom>
        <a:noFill/>
        <a:ln w="9525" cmpd="sng">
          <a:noFill/>
        </a:ln>
      </xdr:spPr>
    </xdr:pic>
    <xdr:clientData/>
  </xdr:twoCellAnchor>
  <xdr:twoCellAnchor editAs="oneCell">
    <xdr:from>
      <xdr:col>3</xdr:col>
      <xdr:colOff>9525</xdr:colOff>
      <xdr:row>41</xdr:row>
      <xdr:rowOff>28575</xdr:rowOff>
    </xdr:from>
    <xdr:to>
      <xdr:col>4</xdr:col>
      <xdr:colOff>257175</xdr:colOff>
      <xdr:row>41</xdr:row>
      <xdr:rowOff>1133475</xdr:rowOff>
    </xdr:to>
    <xdr:pic>
      <xdr:nvPicPr>
        <xdr:cNvPr id="54" name="Picture 58"/>
        <xdr:cNvPicPr preferRelativeResize="1">
          <a:picLocks noChangeAspect="1"/>
        </xdr:cNvPicPr>
      </xdr:nvPicPr>
      <xdr:blipFill>
        <a:blip r:embed="rId50"/>
        <a:stretch>
          <a:fillRect/>
        </a:stretch>
      </xdr:blipFill>
      <xdr:spPr>
        <a:xfrm>
          <a:off x="1352550" y="13477875"/>
          <a:ext cx="1114425" cy="1104900"/>
        </a:xfrm>
        <a:prstGeom prst="rect">
          <a:avLst/>
        </a:prstGeom>
        <a:noFill/>
        <a:ln w="9525" cmpd="sng">
          <a:noFill/>
        </a:ln>
      </xdr:spPr>
    </xdr:pic>
    <xdr:clientData/>
  </xdr:twoCellAnchor>
  <xdr:twoCellAnchor editAs="oneCell">
    <xdr:from>
      <xdr:col>5</xdr:col>
      <xdr:colOff>38100</xdr:colOff>
      <xdr:row>41</xdr:row>
      <xdr:rowOff>28575</xdr:rowOff>
    </xdr:from>
    <xdr:to>
      <xdr:col>6</xdr:col>
      <xdr:colOff>257175</xdr:colOff>
      <xdr:row>41</xdr:row>
      <xdr:rowOff>1133475</xdr:rowOff>
    </xdr:to>
    <xdr:pic>
      <xdr:nvPicPr>
        <xdr:cNvPr id="55" name="Picture 59"/>
        <xdr:cNvPicPr preferRelativeResize="1">
          <a:picLocks noChangeAspect="1"/>
        </xdr:cNvPicPr>
      </xdr:nvPicPr>
      <xdr:blipFill>
        <a:blip r:embed="rId51"/>
        <a:stretch>
          <a:fillRect/>
        </a:stretch>
      </xdr:blipFill>
      <xdr:spPr>
        <a:xfrm>
          <a:off x="2524125" y="13477875"/>
          <a:ext cx="1085850" cy="1104900"/>
        </a:xfrm>
        <a:prstGeom prst="rect">
          <a:avLst/>
        </a:prstGeom>
        <a:noFill/>
        <a:ln w="9525" cmpd="sng">
          <a:noFill/>
        </a:ln>
      </xdr:spPr>
    </xdr:pic>
    <xdr:clientData/>
  </xdr:twoCellAnchor>
  <xdr:twoCellAnchor editAs="oneCell">
    <xdr:from>
      <xdr:col>7</xdr:col>
      <xdr:colOff>9525</xdr:colOff>
      <xdr:row>41</xdr:row>
      <xdr:rowOff>28575</xdr:rowOff>
    </xdr:from>
    <xdr:to>
      <xdr:col>8</xdr:col>
      <xdr:colOff>257175</xdr:colOff>
      <xdr:row>41</xdr:row>
      <xdr:rowOff>1133475</xdr:rowOff>
    </xdr:to>
    <xdr:pic>
      <xdr:nvPicPr>
        <xdr:cNvPr id="56" name="Picture 60"/>
        <xdr:cNvPicPr preferRelativeResize="1">
          <a:picLocks noChangeAspect="1"/>
        </xdr:cNvPicPr>
      </xdr:nvPicPr>
      <xdr:blipFill>
        <a:blip r:embed="rId52"/>
        <a:stretch>
          <a:fillRect/>
        </a:stretch>
      </xdr:blipFill>
      <xdr:spPr>
        <a:xfrm>
          <a:off x="3638550" y="13477875"/>
          <a:ext cx="1114425" cy="1104900"/>
        </a:xfrm>
        <a:prstGeom prst="rect">
          <a:avLst/>
        </a:prstGeom>
        <a:noFill/>
        <a:ln w="9525" cmpd="sng">
          <a:noFill/>
        </a:ln>
      </xdr:spPr>
    </xdr:pic>
    <xdr:clientData/>
  </xdr:twoCellAnchor>
  <xdr:twoCellAnchor editAs="oneCell">
    <xdr:from>
      <xdr:col>9</xdr:col>
      <xdr:colOff>28575</xdr:colOff>
      <xdr:row>41</xdr:row>
      <xdr:rowOff>28575</xdr:rowOff>
    </xdr:from>
    <xdr:to>
      <xdr:col>10</xdr:col>
      <xdr:colOff>257175</xdr:colOff>
      <xdr:row>41</xdr:row>
      <xdr:rowOff>1133475</xdr:rowOff>
    </xdr:to>
    <xdr:pic>
      <xdr:nvPicPr>
        <xdr:cNvPr id="57" name="Picture 61"/>
        <xdr:cNvPicPr preferRelativeResize="1">
          <a:picLocks noChangeAspect="1"/>
        </xdr:cNvPicPr>
      </xdr:nvPicPr>
      <xdr:blipFill>
        <a:blip r:embed="rId53"/>
        <a:stretch>
          <a:fillRect/>
        </a:stretch>
      </xdr:blipFill>
      <xdr:spPr>
        <a:xfrm>
          <a:off x="4800600" y="13477875"/>
          <a:ext cx="1095375" cy="1104900"/>
        </a:xfrm>
        <a:prstGeom prst="rect">
          <a:avLst/>
        </a:prstGeom>
        <a:noFill/>
        <a:ln w="9525" cmpd="sng">
          <a:noFill/>
        </a:ln>
      </xdr:spPr>
    </xdr:pic>
    <xdr:clientData/>
  </xdr:twoCellAnchor>
  <xdr:twoCellAnchor editAs="oneCell">
    <xdr:from>
      <xdr:col>11</xdr:col>
      <xdr:colOff>9525</xdr:colOff>
      <xdr:row>41</xdr:row>
      <xdr:rowOff>38100</xdr:rowOff>
    </xdr:from>
    <xdr:to>
      <xdr:col>13</xdr:col>
      <xdr:colOff>0</xdr:colOff>
      <xdr:row>41</xdr:row>
      <xdr:rowOff>1133475</xdr:rowOff>
    </xdr:to>
    <xdr:pic>
      <xdr:nvPicPr>
        <xdr:cNvPr id="58" name="Picture 62"/>
        <xdr:cNvPicPr preferRelativeResize="1">
          <a:picLocks noChangeAspect="1"/>
        </xdr:cNvPicPr>
      </xdr:nvPicPr>
      <xdr:blipFill>
        <a:blip r:embed="rId54"/>
        <a:stretch>
          <a:fillRect/>
        </a:stretch>
      </xdr:blipFill>
      <xdr:spPr>
        <a:xfrm>
          <a:off x="5924550" y="13487400"/>
          <a:ext cx="1133475" cy="1095375"/>
        </a:xfrm>
        <a:prstGeom prst="rect">
          <a:avLst/>
        </a:prstGeom>
        <a:noFill/>
        <a:ln w="9525" cmpd="sng">
          <a:noFill/>
        </a:ln>
      </xdr:spPr>
    </xdr:pic>
    <xdr:clientData/>
  </xdr:twoCellAnchor>
  <xdr:twoCellAnchor editAs="oneCell">
    <xdr:from>
      <xdr:col>13</xdr:col>
      <xdr:colOff>38100</xdr:colOff>
      <xdr:row>41</xdr:row>
      <xdr:rowOff>28575</xdr:rowOff>
    </xdr:from>
    <xdr:to>
      <xdr:col>14</xdr:col>
      <xdr:colOff>257175</xdr:colOff>
      <xdr:row>41</xdr:row>
      <xdr:rowOff>1133475</xdr:rowOff>
    </xdr:to>
    <xdr:pic>
      <xdr:nvPicPr>
        <xdr:cNvPr id="59" name="Picture 63"/>
        <xdr:cNvPicPr preferRelativeResize="1">
          <a:picLocks noChangeAspect="1"/>
        </xdr:cNvPicPr>
      </xdr:nvPicPr>
      <xdr:blipFill>
        <a:blip r:embed="rId55"/>
        <a:stretch>
          <a:fillRect/>
        </a:stretch>
      </xdr:blipFill>
      <xdr:spPr>
        <a:xfrm>
          <a:off x="7096125" y="13477875"/>
          <a:ext cx="1085850" cy="1104900"/>
        </a:xfrm>
        <a:prstGeom prst="rect">
          <a:avLst/>
        </a:prstGeom>
        <a:noFill/>
        <a:ln w="9525" cmpd="sng">
          <a:noFill/>
        </a:ln>
      </xdr:spPr>
    </xdr:pic>
    <xdr:clientData/>
  </xdr:twoCellAnchor>
  <xdr:twoCellAnchor editAs="oneCell">
    <xdr:from>
      <xdr:col>15</xdr:col>
      <xdr:colOff>28575</xdr:colOff>
      <xdr:row>41</xdr:row>
      <xdr:rowOff>9525</xdr:rowOff>
    </xdr:from>
    <xdr:to>
      <xdr:col>16</xdr:col>
      <xdr:colOff>257175</xdr:colOff>
      <xdr:row>41</xdr:row>
      <xdr:rowOff>1133475</xdr:rowOff>
    </xdr:to>
    <xdr:pic>
      <xdr:nvPicPr>
        <xdr:cNvPr id="60" name="Picture 64"/>
        <xdr:cNvPicPr preferRelativeResize="1">
          <a:picLocks noChangeAspect="1"/>
        </xdr:cNvPicPr>
      </xdr:nvPicPr>
      <xdr:blipFill>
        <a:blip r:embed="rId56"/>
        <a:stretch>
          <a:fillRect/>
        </a:stretch>
      </xdr:blipFill>
      <xdr:spPr>
        <a:xfrm>
          <a:off x="8229600" y="13458825"/>
          <a:ext cx="1257300" cy="1123950"/>
        </a:xfrm>
        <a:prstGeom prst="rect">
          <a:avLst/>
        </a:prstGeom>
        <a:noFill/>
        <a:ln w="9525" cmpd="sng">
          <a:noFill/>
        </a:ln>
      </xdr:spPr>
    </xdr:pic>
    <xdr:clientData/>
  </xdr:twoCellAnchor>
  <xdr:twoCellAnchor editAs="oneCell">
    <xdr:from>
      <xdr:col>1</xdr:col>
      <xdr:colOff>28575</xdr:colOff>
      <xdr:row>45</xdr:row>
      <xdr:rowOff>28575</xdr:rowOff>
    </xdr:from>
    <xdr:to>
      <xdr:col>2</xdr:col>
      <xdr:colOff>257175</xdr:colOff>
      <xdr:row>45</xdr:row>
      <xdr:rowOff>1133475</xdr:rowOff>
    </xdr:to>
    <xdr:pic>
      <xdr:nvPicPr>
        <xdr:cNvPr id="61" name="Picture 65"/>
        <xdr:cNvPicPr preferRelativeResize="1">
          <a:picLocks noChangeAspect="1"/>
        </xdr:cNvPicPr>
      </xdr:nvPicPr>
      <xdr:blipFill>
        <a:blip r:embed="rId57"/>
        <a:stretch>
          <a:fillRect/>
        </a:stretch>
      </xdr:blipFill>
      <xdr:spPr>
        <a:xfrm>
          <a:off x="228600" y="15173325"/>
          <a:ext cx="1095375" cy="1104900"/>
        </a:xfrm>
        <a:prstGeom prst="rect">
          <a:avLst/>
        </a:prstGeom>
        <a:noFill/>
        <a:ln w="9525" cmpd="sng">
          <a:noFill/>
        </a:ln>
      </xdr:spPr>
    </xdr:pic>
    <xdr:clientData/>
  </xdr:twoCellAnchor>
  <xdr:twoCellAnchor editAs="oneCell">
    <xdr:from>
      <xdr:col>3</xdr:col>
      <xdr:colOff>28575</xdr:colOff>
      <xdr:row>45</xdr:row>
      <xdr:rowOff>28575</xdr:rowOff>
    </xdr:from>
    <xdr:to>
      <xdr:col>4</xdr:col>
      <xdr:colOff>266700</xdr:colOff>
      <xdr:row>45</xdr:row>
      <xdr:rowOff>1133475</xdr:rowOff>
    </xdr:to>
    <xdr:pic>
      <xdr:nvPicPr>
        <xdr:cNvPr id="62" name="Picture 66"/>
        <xdr:cNvPicPr preferRelativeResize="1">
          <a:picLocks noChangeAspect="1"/>
        </xdr:cNvPicPr>
      </xdr:nvPicPr>
      <xdr:blipFill>
        <a:blip r:embed="rId58"/>
        <a:stretch>
          <a:fillRect/>
        </a:stretch>
      </xdr:blipFill>
      <xdr:spPr>
        <a:xfrm>
          <a:off x="1371600" y="15173325"/>
          <a:ext cx="1104900" cy="1104900"/>
        </a:xfrm>
        <a:prstGeom prst="rect">
          <a:avLst/>
        </a:prstGeom>
        <a:noFill/>
        <a:ln w="9525" cmpd="sng">
          <a:noFill/>
        </a:ln>
      </xdr:spPr>
    </xdr:pic>
    <xdr:clientData/>
  </xdr:twoCellAnchor>
  <xdr:twoCellAnchor editAs="oneCell">
    <xdr:from>
      <xdr:col>5</xdr:col>
      <xdr:colOff>9525</xdr:colOff>
      <xdr:row>45</xdr:row>
      <xdr:rowOff>28575</xdr:rowOff>
    </xdr:from>
    <xdr:to>
      <xdr:col>6</xdr:col>
      <xdr:colOff>257175</xdr:colOff>
      <xdr:row>45</xdr:row>
      <xdr:rowOff>1133475</xdr:rowOff>
    </xdr:to>
    <xdr:pic>
      <xdr:nvPicPr>
        <xdr:cNvPr id="63" name="Picture 67"/>
        <xdr:cNvPicPr preferRelativeResize="1">
          <a:picLocks noChangeAspect="1"/>
        </xdr:cNvPicPr>
      </xdr:nvPicPr>
      <xdr:blipFill>
        <a:blip r:embed="rId59"/>
        <a:stretch>
          <a:fillRect/>
        </a:stretch>
      </xdr:blipFill>
      <xdr:spPr>
        <a:xfrm>
          <a:off x="2495550" y="15173325"/>
          <a:ext cx="1114425" cy="1104900"/>
        </a:xfrm>
        <a:prstGeom prst="rect">
          <a:avLst/>
        </a:prstGeom>
        <a:noFill/>
        <a:ln w="9525" cmpd="sng">
          <a:noFill/>
        </a:ln>
      </xdr:spPr>
    </xdr:pic>
    <xdr:clientData/>
  </xdr:twoCellAnchor>
  <xdr:twoCellAnchor editAs="oneCell">
    <xdr:from>
      <xdr:col>7</xdr:col>
      <xdr:colOff>28575</xdr:colOff>
      <xdr:row>45</xdr:row>
      <xdr:rowOff>28575</xdr:rowOff>
    </xdr:from>
    <xdr:to>
      <xdr:col>8</xdr:col>
      <xdr:colOff>257175</xdr:colOff>
      <xdr:row>45</xdr:row>
      <xdr:rowOff>1133475</xdr:rowOff>
    </xdr:to>
    <xdr:pic>
      <xdr:nvPicPr>
        <xdr:cNvPr id="64" name="Picture 68"/>
        <xdr:cNvPicPr preferRelativeResize="1">
          <a:picLocks noChangeAspect="1"/>
        </xdr:cNvPicPr>
      </xdr:nvPicPr>
      <xdr:blipFill>
        <a:blip r:embed="rId60"/>
        <a:stretch>
          <a:fillRect/>
        </a:stretch>
      </xdr:blipFill>
      <xdr:spPr>
        <a:xfrm>
          <a:off x="3657600" y="15173325"/>
          <a:ext cx="1095375" cy="1104900"/>
        </a:xfrm>
        <a:prstGeom prst="rect">
          <a:avLst/>
        </a:prstGeom>
        <a:noFill/>
        <a:ln w="9525" cmpd="sng">
          <a:noFill/>
        </a:ln>
      </xdr:spPr>
    </xdr:pic>
    <xdr:clientData/>
  </xdr:twoCellAnchor>
  <xdr:twoCellAnchor editAs="oneCell">
    <xdr:from>
      <xdr:col>9</xdr:col>
      <xdr:colOff>28575</xdr:colOff>
      <xdr:row>45</xdr:row>
      <xdr:rowOff>28575</xdr:rowOff>
    </xdr:from>
    <xdr:to>
      <xdr:col>10</xdr:col>
      <xdr:colOff>257175</xdr:colOff>
      <xdr:row>45</xdr:row>
      <xdr:rowOff>1133475</xdr:rowOff>
    </xdr:to>
    <xdr:pic>
      <xdr:nvPicPr>
        <xdr:cNvPr id="65" name="Picture 69"/>
        <xdr:cNvPicPr preferRelativeResize="1">
          <a:picLocks noChangeAspect="1"/>
        </xdr:cNvPicPr>
      </xdr:nvPicPr>
      <xdr:blipFill>
        <a:blip r:embed="rId61"/>
        <a:stretch>
          <a:fillRect/>
        </a:stretch>
      </xdr:blipFill>
      <xdr:spPr>
        <a:xfrm>
          <a:off x="4800600" y="15173325"/>
          <a:ext cx="1095375" cy="1104900"/>
        </a:xfrm>
        <a:prstGeom prst="rect">
          <a:avLst/>
        </a:prstGeom>
        <a:noFill/>
        <a:ln w="9525" cmpd="sng">
          <a:noFill/>
        </a:ln>
      </xdr:spPr>
    </xdr:pic>
    <xdr:clientData/>
  </xdr:twoCellAnchor>
  <xdr:twoCellAnchor editAs="oneCell">
    <xdr:from>
      <xdr:col>11</xdr:col>
      <xdr:colOff>28575</xdr:colOff>
      <xdr:row>45</xdr:row>
      <xdr:rowOff>9525</xdr:rowOff>
    </xdr:from>
    <xdr:to>
      <xdr:col>12</xdr:col>
      <xdr:colOff>257175</xdr:colOff>
      <xdr:row>45</xdr:row>
      <xdr:rowOff>1133475</xdr:rowOff>
    </xdr:to>
    <xdr:pic>
      <xdr:nvPicPr>
        <xdr:cNvPr id="66" name="Picture 70"/>
        <xdr:cNvPicPr preferRelativeResize="1">
          <a:picLocks noChangeAspect="1"/>
        </xdr:cNvPicPr>
      </xdr:nvPicPr>
      <xdr:blipFill>
        <a:blip r:embed="rId62"/>
        <a:stretch>
          <a:fillRect/>
        </a:stretch>
      </xdr:blipFill>
      <xdr:spPr>
        <a:xfrm>
          <a:off x="5943600" y="15154275"/>
          <a:ext cx="1095375" cy="1123950"/>
        </a:xfrm>
        <a:prstGeom prst="rect">
          <a:avLst/>
        </a:prstGeom>
        <a:noFill/>
        <a:ln w="9525" cmpd="sng">
          <a:noFill/>
        </a:ln>
      </xdr:spPr>
    </xdr:pic>
    <xdr:clientData/>
  </xdr:twoCellAnchor>
  <xdr:twoCellAnchor editAs="oneCell">
    <xdr:from>
      <xdr:col>13</xdr:col>
      <xdr:colOff>0</xdr:colOff>
      <xdr:row>45</xdr:row>
      <xdr:rowOff>28575</xdr:rowOff>
    </xdr:from>
    <xdr:to>
      <xdr:col>15</xdr:col>
      <xdr:colOff>0</xdr:colOff>
      <xdr:row>45</xdr:row>
      <xdr:rowOff>1133475</xdr:rowOff>
    </xdr:to>
    <xdr:pic>
      <xdr:nvPicPr>
        <xdr:cNvPr id="67" name="Picture 71"/>
        <xdr:cNvPicPr preferRelativeResize="1">
          <a:picLocks noChangeAspect="1"/>
        </xdr:cNvPicPr>
      </xdr:nvPicPr>
      <xdr:blipFill>
        <a:blip r:embed="rId63"/>
        <a:stretch>
          <a:fillRect/>
        </a:stretch>
      </xdr:blipFill>
      <xdr:spPr>
        <a:xfrm>
          <a:off x="7058025" y="15173325"/>
          <a:ext cx="1143000" cy="1104900"/>
        </a:xfrm>
        <a:prstGeom prst="rect">
          <a:avLst/>
        </a:prstGeom>
        <a:noFill/>
        <a:ln w="9525" cmpd="sng">
          <a:noFill/>
        </a:ln>
      </xdr:spPr>
    </xdr:pic>
    <xdr:clientData/>
  </xdr:twoCellAnchor>
  <xdr:twoCellAnchor editAs="oneCell">
    <xdr:from>
      <xdr:col>15</xdr:col>
      <xdr:colOff>38100</xdr:colOff>
      <xdr:row>45</xdr:row>
      <xdr:rowOff>9525</xdr:rowOff>
    </xdr:from>
    <xdr:to>
      <xdr:col>16</xdr:col>
      <xdr:colOff>257175</xdr:colOff>
      <xdr:row>45</xdr:row>
      <xdr:rowOff>1133475</xdr:rowOff>
    </xdr:to>
    <xdr:pic>
      <xdr:nvPicPr>
        <xdr:cNvPr id="68" name="Picture 72"/>
        <xdr:cNvPicPr preferRelativeResize="1">
          <a:picLocks noChangeAspect="1"/>
        </xdr:cNvPicPr>
      </xdr:nvPicPr>
      <xdr:blipFill>
        <a:blip r:embed="rId64"/>
        <a:stretch>
          <a:fillRect/>
        </a:stretch>
      </xdr:blipFill>
      <xdr:spPr>
        <a:xfrm>
          <a:off x="8239125" y="15154275"/>
          <a:ext cx="1247775" cy="1123950"/>
        </a:xfrm>
        <a:prstGeom prst="rect">
          <a:avLst/>
        </a:prstGeom>
        <a:noFill/>
        <a:ln w="9525" cmpd="sng">
          <a:noFill/>
        </a:ln>
      </xdr:spPr>
    </xdr:pic>
    <xdr:clientData/>
  </xdr:twoCellAnchor>
  <xdr:twoCellAnchor editAs="oneCell">
    <xdr:from>
      <xdr:col>1</xdr:col>
      <xdr:colOff>38100</xdr:colOff>
      <xdr:row>49</xdr:row>
      <xdr:rowOff>9525</xdr:rowOff>
    </xdr:from>
    <xdr:to>
      <xdr:col>2</xdr:col>
      <xdr:colOff>257175</xdr:colOff>
      <xdr:row>49</xdr:row>
      <xdr:rowOff>1133475</xdr:rowOff>
    </xdr:to>
    <xdr:pic>
      <xdr:nvPicPr>
        <xdr:cNvPr id="69" name="Picture 73"/>
        <xdr:cNvPicPr preferRelativeResize="1">
          <a:picLocks noChangeAspect="1"/>
        </xdr:cNvPicPr>
      </xdr:nvPicPr>
      <xdr:blipFill>
        <a:blip r:embed="rId65"/>
        <a:stretch>
          <a:fillRect/>
        </a:stretch>
      </xdr:blipFill>
      <xdr:spPr>
        <a:xfrm>
          <a:off x="238125" y="16849725"/>
          <a:ext cx="1085850" cy="1123950"/>
        </a:xfrm>
        <a:prstGeom prst="rect">
          <a:avLst/>
        </a:prstGeom>
        <a:noFill/>
        <a:ln w="9525" cmpd="sng">
          <a:noFill/>
        </a:ln>
      </xdr:spPr>
    </xdr:pic>
    <xdr:clientData/>
  </xdr:twoCellAnchor>
  <xdr:twoCellAnchor editAs="oneCell">
    <xdr:from>
      <xdr:col>3</xdr:col>
      <xdr:colOff>9525</xdr:colOff>
      <xdr:row>49</xdr:row>
      <xdr:rowOff>38100</xdr:rowOff>
    </xdr:from>
    <xdr:to>
      <xdr:col>4</xdr:col>
      <xdr:colOff>257175</xdr:colOff>
      <xdr:row>49</xdr:row>
      <xdr:rowOff>1133475</xdr:rowOff>
    </xdr:to>
    <xdr:pic>
      <xdr:nvPicPr>
        <xdr:cNvPr id="70" name="Picture 74"/>
        <xdr:cNvPicPr preferRelativeResize="1">
          <a:picLocks noChangeAspect="1"/>
        </xdr:cNvPicPr>
      </xdr:nvPicPr>
      <xdr:blipFill>
        <a:blip r:embed="rId66"/>
        <a:stretch>
          <a:fillRect/>
        </a:stretch>
      </xdr:blipFill>
      <xdr:spPr>
        <a:xfrm>
          <a:off x="1352550" y="16878300"/>
          <a:ext cx="1114425" cy="1095375"/>
        </a:xfrm>
        <a:prstGeom prst="rect">
          <a:avLst/>
        </a:prstGeom>
        <a:noFill/>
        <a:ln w="9525" cmpd="sng">
          <a:noFill/>
        </a:ln>
      </xdr:spPr>
    </xdr:pic>
    <xdr:clientData/>
  </xdr:twoCellAnchor>
  <xdr:twoCellAnchor editAs="oneCell">
    <xdr:from>
      <xdr:col>5</xdr:col>
      <xdr:colOff>0</xdr:colOff>
      <xdr:row>49</xdr:row>
      <xdr:rowOff>9525</xdr:rowOff>
    </xdr:from>
    <xdr:to>
      <xdr:col>6</xdr:col>
      <xdr:colOff>257175</xdr:colOff>
      <xdr:row>49</xdr:row>
      <xdr:rowOff>1133475</xdr:rowOff>
    </xdr:to>
    <xdr:pic>
      <xdr:nvPicPr>
        <xdr:cNvPr id="71" name="Picture 75"/>
        <xdr:cNvPicPr preferRelativeResize="1">
          <a:picLocks noChangeAspect="1"/>
        </xdr:cNvPicPr>
      </xdr:nvPicPr>
      <xdr:blipFill>
        <a:blip r:embed="rId67"/>
        <a:stretch>
          <a:fillRect/>
        </a:stretch>
      </xdr:blipFill>
      <xdr:spPr>
        <a:xfrm>
          <a:off x="2486025" y="16849725"/>
          <a:ext cx="1123950" cy="1123950"/>
        </a:xfrm>
        <a:prstGeom prst="rect">
          <a:avLst/>
        </a:prstGeom>
        <a:noFill/>
        <a:ln w="9525" cmpd="sng">
          <a:noFill/>
        </a:ln>
      </xdr:spPr>
    </xdr:pic>
    <xdr:clientData/>
  </xdr:twoCellAnchor>
  <xdr:twoCellAnchor editAs="oneCell">
    <xdr:from>
      <xdr:col>7</xdr:col>
      <xdr:colOff>28575</xdr:colOff>
      <xdr:row>49</xdr:row>
      <xdr:rowOff>28575</xdr:rowOff>
    </xdr:from>
    <xdr:to>
      <xdr:col>8</xdr:col>
      <xdr:colOff>257175</xdr:colOff>
      <xdr:row>49</xdr:row>
      <xdr:rowOff>1133475</xdr:rowOff>
    </xdr:to>
    <xdr:pic>
      <xdr:nvPicPr>
        <xdr:cNvPr id="72" name="Picture 76"/>
        <xdr:cNvPicPr preferRelativeResize="1">
          <a:picLocks noChangeAspect="1"/>
        </xdr:cNvPicPr>
      </xdr:nvPicPr>
      <xdr:blipFill>
        <a:blip r:embed="rId68"/>
        <a:stretch>
          <a:fillRect/>
        </a:stretch>
      </xdr:blipFill>
      <xdr:spPr>
        <a:xfrm>
          <a:off x="3657600" y="16868775"/>
          <a:ext cx="1095375" cy="1104900"/>
        </a:xfrm>
        <a:prstGeom prst="rect">
          <a:avLst/>
        </a:prstGeom>
        <a:noFill/>
        <a:ln w="9525" cmpd="sng">
          <a:noFill/>
        </a:ln>
      </xdr:spPr>
    </xdr:pic>
    <xdr:clientData/>
  </xdr:twoCellAnchor>
  <xdr:twoCellAnchor editAs="oneCell">
    <xdr:from>
      <xdr:col>9</xdr:col>
      <xdr:colOff>9525</xdr:colOff>
      <xdr:row>49</xdr:row>
      <xdr:rowOff>28575</xdr:rowOff>
    </xdr:from>
    <xdr:to>
      <xdr:col>10</xdr:col>
      <xdr:colOff>257175</xdr:colOff>
      <xdr:row>49</xdr:row>
      <xdr:rowOff>1133475</xdr:rowOff>
    </xdr:to>
    <xdr:pic>
      <xdr:nvPicPr>
        <xdr:cNvPr id="73" name="Picture 77"/>
        <xdr:cNvPicPr preferRelativeResize="1">
          <a:picLocks noChangeAspect="1"/>
        </xdr:cNvPicPr>
      </xdr:nvPicPr>
      <xdr:blipFill>
        <a:blip r:embed="rId69"/>
        <a:stretch>
          <a:fillRect/>
        </a:stretch>
      </xdr:blipFill>
      <xdr:spPr>
        <a:xfrm>
          <a:off x="4781550" y="16868775"/>
          <a:ext cx="1114425" cy="1104900"/>
        </a:xfrm>
        <a:prstGeom prst="rect">
          <a:avLst/>
        </a:prstGeom>
        <a:noFill/>
        <a:ln w="9525" cmpd="sng">
          <a:noFill/>
        </a:ln>
      </xdr:spPr>
    </xdr:pic>
    <xdr:clientData/>
  </xdr:twoCellAnchor>
  <xdr:twoCellAnchor editAs="oneCell">
    <xdr:from>
      <xdr:col>11</xdr:col>
      <xdr:colOff>9525</xdr:colOff>
      <xdr:row>49</xdr:row>
      <xdr:rowOff>28575</xdr:rowOff>
    </xdr:from>
    <xdr:to>
      <xdr:col>12</xdr:col>
      <xdr:colOff>257175</xdr:colOff>
      <xdr:row>49</xdr:row>
      <xdr:rowOff>1133475</xdr:rowOff>
    </xdr:to>
    <xdr:pic>
      <xdr:nvPicPr>
        <xdr:cNvPr id="74" name="Picture 78"/>
        <xdr:cNvPicPr preferRelativeResize="1">
          <a:picLocks noChangeAspect="1"/>
        </xdr:cNvPicPr>
      </xdr:nvPicPr>
      <xdr:blipFill>
        <a:blip r:embed="rId70"/>
        <a:stretch>
          <a:fillRect/>
        </a:stretch>
      </xdr:blipFill>
      <xdr:spPr>
        <a:xfrm>
          <a:off x="5924550" y="16868775"/>
          <a:ext cx="1114425" cy="1104900"/>
        </a:xfrm>
        <a:prstGeom prst="rect">
          <a:avLst/>
        </a:prstGeom>
        <a:noFill/>
        <a:ln w="9525" cmpd="sng">
          <a:noFill/>
        </a:ln>
      </xdr:spPr>
    </xdr:pic>
    <xdr:clientData/>
  </xdr:twoCellAnchor>
  <xdr:twoCellAnchor editAs="oneCell">
    <xdr:from>
      <xdr:col>13</xdr:col>
      <xdr:colOff>9525</xdr:colOff>
      <xdr:row>49</xdr:row>
      <xdr:rowOff>28575</xdr:rowOff>
    </xdr:from>
    <xdr:to>
      <xdr:col>14</xdr:col>
      <xdr:colOff>257175</xdr:colOff>
      <xdr:row>49</xdr:row>
      <xdr:rowOff>1133475</xdr:rowOff>
    </xdr:to>
    <xdr:pic>
      <xdr:nvPicPr>
        <xdr:cNvPr id="75" name="Picture 79"/>
        <xdr:cNvPicPr preferRelativeResize="1">
          <a:picLocks noChangeAspect="1"/>
        </xdr:cNvPicPr>
      </xdr:nvPicPr>
      <xdr:blipFill>
        <a:blip r:embed="rId71"/>
        <a:stretch>
          <a:fillRect/>
        </a:stretch>
      </xdr:blipFill>
      <xdr:spPr>
        <a:xfrm>
          <a:off x="7067550" y="16868775"/>
          <a:ext cx="1114425" cy="1104900"/>
        </a:xfrm>
        <a:prstGeom prst="rect">
          <a:avLst/>
        </a:prstGeom>
        <a:noFill/>
        <a:ln w="9525" cmpd="sng">
          <a:noFill/>
        </a:ln>
      </xdr:spPr>
    </xdr:pic>
    <xdr:clientData/>
  </xdr:twoCellAnchor>
  <xdr:twoCellAnchor editAs="oneCell">
    <xdr:from>
      <xdr:col>15</xdr:col>
      <xdr:colOff>9525</xdr:colOff>
      <xdr:row>49</xdr:row>
      <xdr:rowOff>28575</xdr:rowOff>
    </xdr:from>
    <xdr:to>
      <xdr:col>16</xdr:col>
      <xdr:colOff>266700</xdr:colOff>
      <xdr:row>49</xdr:row>
      <xdr:rowOff>1133475</xdr:rowOff>
    </xdr:to>
    <xdr:pic>
      <xdr:nvPicPr>
        <xdr:cNvPr id="76" name="Picture 80"/>
        <xdr:cNvPicPr preferRelativeResize="1">
          <a:picLocks noChangeAspect="1"/>
        </xdr:cNvPicPr>
      </xdr:nvPicPr>
      <xdr:blipFill>
        <a:blip r:embed="rId72"/>
        <a:stretch>
          <a:fillRect/>
        </a:stretch>
      </xdr:blipFill>
      <xdr:spPr>
        <a:xfrm>
          <a:off x="8210550" y="16868775"/>
          <a:ext cx="1285875" cy="1104900"/>
        </a:xfrm>
        <a:prstGeom prst="rect">
          <a:avLst/>
        </a:prstGeom>
        <a:noFill/>
        <a:ln w="9525" cmpd="sng">
          <a:noFill/>
        </a:ln>
      </xdr:spPr>
    </xdr:pic>
    <xdr:clientData/>
  </xdr:twoCellAnchor>
  <xdr:twoCellAnchor editAs="oneCell">
    <xdr:from>
      <xdr:col>1</xdr:col>
      <xdr:colOff>38100</xdr:colOff>
      <xdr:row>53</xdr:row>
      <xdr:rowOff>38100</xdr:rowOff>
    </xdr:from>
    <xdr:to>
      <xdr:col>2</xdr:col>
      <xdr:colOff>257175</xdr:colOff>
      <xdr:row>53</xdr:row>
      <xdr:rowOff>1133475</xdr:rowOff>
    </xdr:to>
    <xdr:pic>
      <xdr:nvPicPr>
        <xdr:cNvPr id="77" name="Picture 81"/>
        <xdr:cNvPicPr preferRelativeResize="1">
          <a:picLocks noChangeAspect="1"/>
        </xdr:cNvPicPr>
      </xdr:nvPicPr>
      <xdr:blipFill>
        <a:blip r:embed="rId73"/>
        <a:stretch>
          <a:fillRect/>
        </a:stretch>
      </xdr:blipFill>
      <xdr:spPr>
        <a:xfrm>
          <a:off x="238125" y="18573750"/>
          <a:ext cx="1085850" cy="1095375"/>
        </a:xfrm>
        <a:prstGeom prst="rect">
          <a:avLst/>
        </a:prstGeom>
        <a:noFill/>
        <a:ln w="9525" cmpd="sng">
          <a:noFill/>
        </a:ln>
      </xdr:spPr>
    </xdr:pic>
    <xdr:clientData/>
  </xdr:twoCellAnchor>
  <xdr:twoCellAnchor editAs="oneCell">
    <xdr:from>
      <xdr:col>3</xdr:col>
      <xdr:colOff>9525</xdr:colOff>
      <xdr:row>53</xdr:row>
      <xdr:rowOff>28575</xdr:rowOff>
    </xdr:from>
    <xdr:to>
      <xdr:col>4</xdr:col>
      <xdr:colOff>257175</xdr:colOff>
      <xdr:row>53</xdr:row>
      <xdr:rowOff>1133475</xdr:rowOff>
    </xdr:to>
    <xdr:pic>
      <xdr:nvPicPr>
        <xdr:cNvPr id="78" name="Picture 82"/>
        <xdr:cNvPicPr preferRelativeResize="1">
          <a:picLocks noChangeAspect="1"/>
        </xdr:cNvPicPr>
      </xdr:nvPicPr>
      <xdr:blipFill>
        <a:blip r:embed="rId74"/>
        <a:stretch>
          <a:fillRect/>
        </a:stretch>
      </xdr:blipFill>
      <xdr:spPr>
        <a:xfrm>
          <a:off x="1352550" y="18564225"/>
          <a:ext cx="1114425" cy="1104900"/>
        </a:xfrm>
        <a:prstGeom prst="rect">
          <a:avLst/>
        </a:prstGeom>
        <a:noFill/>
        <a:ln w="9525" cmpd="sng">
          <a:noFill/>
        </a:ln>
      </xdr:spPr>
    </xdr:pic>
    <xdr:clientData/>
  </xdr:twoCellAnchor>
  <xdr:twoCellAnchor editAs="oneCell">
    <xdr:from>
      <xdr:col>5</xdr:col>
      <xdr:colOff>28575</xdr:colOff>
      <xdr:row>53</xdr:row>
      <xdr:rowOff>38100</xdr:rowOff>
    </xdr:from>
    <xdr:to>
      <xdr:col>6</xdr:col>
      <xdr:colOff>257175</xdr:colOff>
      <xdr:row>53</xdr:row>
      <xdr:rowOff>1133475</xdr:rowOff>
    </xdr:to>
    <xdr:pic>
      <xdr:nvPicPr>
        <xdr:cNvPr id="79" name="Picture 83"/>
        <xdr:cNvPicPr preferRelativeResize="1">
          <a:picLocks noChangeAspect="1"/>
        </xdr:cNvPicPr>
      </xdr:nvPicPr>
      <xdr:blipFill>
        <a:blip r:embed="rId75"/>
        <a:stretch>
          <a:fillRect/>
        </a:stretch>
      </xdr:blipFill>
      <xdr:spPr>
        <a:xfrm>
          <a:off x="2514600" y="18573750"/>
          <a:ext cx="1095375" cy="1095375"/>
        </a:xfrm>
        <a:prstGeom prst="rect">
          <a:avLst/>
        </a:prstGeom>
        <a:noFill/>
        <a:ln w="9525" cmpd="sng">
          <a:noFill/>
        </a:ln>
      </xdr:spPr>
    </xdr:pic>
    <xdr:clientData/>
  </xdr:twoCellAnchor>
  <xdr:twoCellAnchor editAs="oneCell">
    <xdr:from>
      <xdr:col>7</xdr:col>
      <xdr:colOff>9525</xdr:colOff>
      <xdr:row>53</xdr:row>
      <xdr:rowOff>38100</xdr:rowOff>
    </xdr:from>
    <xdr:to>
      <xdr:col>8</xdr:col>
      <xdr:colOff>257175</xdr:colOff>
      <xdr:row>53</xdr:row>
      <xdr:rowOff>1133475</xdr:rowOff>
    </xdr:to>
    <xdr:pic>
      <xdr:nvPicPr>
        <xdr:cNvPr id="80" name="Picture 84"/>
        <xdr:cNvPicPr preferRelativeResize="1">
          <a:picLocks noChangeAspect="1"/>
        </xdr:cNvPicPr>
      </xdr:nvPicPr>
      <xdr:blipFill>
        <a:blip r:embed="rId76"/>
        <a:stretch>
          <a:fillRect/>
        </a:stretch>
      </xdr:blipFill>
      <xdr:spPr>
        <a:xfrm>
          <a:off x="3638550" y="18573750"/>
          <a:ext cx="1114425" cy="1095375"/>
        </a:xfrm>
        <a:prstGeom prst="rect">
          <a:avLst/>
        </a:prstGeom>
        <a:noFill/>
        <a:ln w="9525" cmpd="sng">
          <a:noFill/>
        </a:ln>
      </xdr:spPr>
    </xdr:pic>
    <xdr:clientData/>
  </xdr:twoCellAnchor>
  <xdr:twoCellAnchor editAs="oneCell">
    <xdr:from>
      <xdr:col>9</xdr:col>
      <xdr:colOff>28575</xdr:colOff>
      <xdr:row>53</xdr:row>
      <xdr:rowOff>38100</xdr:rowOff>
    </xdr:from>
    <xdr:to>
      <xdr:col>10</xdr:col>
      <xdr:colOff>238125</xdr:colOff>
      <xdr:row>53</xdr:row>
      <xdr:rowOff>1133475</xdr:rowOff>
    </xdr:to>
    <xdr:pic>
      <xdr:nvPicPr>
        <xdr:cNvPr id="81" name="Picture 85"/>
        <xdr:cNvPicPr preferRelativeResize="1">
          <a:picLocks noChangeAspect="1"/>
        </xdr:cNvPicPr>
      </xdr:nvPicPr>
      <xdr:blipFill>
        <a:blip r:embed="rId77"/>
        <a:stretch>
          <a:fillRect/>
        </a:stretch>
      </xdr:blipFill>
      <xdr:spPr>
        <a:xfrm>
          <a:off x="4800600" y="18573750"/>
          <a:ext cx="1076325" cy="1095375"/>
        </a:xfrm>
        <a:prstGeom prst="rect">
          <a:avLst/>
        </a:prstGeom>
        <a:noFill/>
        <a:ln w="9525" cmpd="sng">
          <a:noFill/>
        </a:ln>
      </xdr:spPr>
    </xdr:pic>
    <xdr:clientData/>
  </xdr:twoCellAnchor>
  <xdr:twoCellAnchor editAs="oneCell">
    <xdr:from>
      <xdr:col>11</xdr:col>
      <xdr:colOff>28575</xdr:colOff>
      <xdr:row>53</xdr:row>
      <xdr:rowOff>9525</xdr:rowOff>
    </xdr:from>
    <xdr:to>
      <xdr:col>12</xdr:col>
      <xdr:colOff>257175</xdr:colOff>
      <xdr:row>53</xdr:row>
      <xdr:rowOff>1133475</xdr:rowOff>
    </xdr:to>
    <xdr:pic>
      <xdr:nvPicPr>
        <xdr:cNvPr id="82" name="Picture 86"/>
        <xdr:cNvPicPr preferRelativeResize="1">
          <a:picLocks noChangeAspect="1"/>
        </xdr:cNvPicPr>
      </xdr:nvPicPr>
      <xdr:blipFill>
        <a:blip r:embed="rId78"/>
        <a:stretch>
          <a:fillRect/>
        </a:stretch>
      </xdr:blipFill>
      <xdr:spPr>
        <a:xfrm>
          <a:off x="5943600" y="18545175"/>
          <a:ext cx="1095375" cy="1123950"/>
        </a:xfrm>
        <a:prstGeom prst="rect">
          <a:avLst/>
        </a:prstGeom>
        <a:noFill/>
        <a:ln w="9525" cmpd="sng">
          <a:noFill/>
        </a:ln>
      </xdr:spPr>
    </xdr:pic>
    <xdr:clientData/>
  </xdr:twoCellAnchor>
  <xdr:twoCellAnchor editAs="oneCell">
    <xdr:from>
      <xdr:col>13</xdr:col>
      <xdr:colOff>28575</xdr:colOff>
      <xdr:row>53</xdr:row>
      <xdr:rowOff>38100</xdr:rowOff>
    </xdr:from>
    <xdr:to>
      <xdr:col>14</xdr:col>
      <xdr:colOff>257175</xdr:colOff>
      <xdr:row>53</xdr:row>
      <xdr:rowOff>1133475</xdr:rowOff>
    </xdr:to>
    <xdr:pic>
      <xdr:nvPicPr>
        <xdr:cNvPr id="83" name="Picture 87"/>
        <xdr:cNvPicPr preferRelativeResize="1">
          <a:picLocks noChangeAspect="1"/>
        </xdr:cNvPicPr>
      </xdr:nvPicPr>
      <xdr:blipFill>
        <a:blip r:embed="rId79"/>
        <a:stretch>
          <a:fillRect/>
        </a:stretch>
      </xdr:blipFill>
      <xdr:spPr>
        <a:xfrm>
          <a:off x="7086600" y="18573750"/>
          <a:ext cx="1095375" cy="1095375"/>
        </a:xfrm>
        <a:prstGeom prst="rect">
          <a:avLst/>
        </a:prstGeom>
        <a:noFill/>
        <a:ln w="9525" cmpd="sng">
          <a:noFill/>
        </a:ln>
      </xdr:spPr>
    </xdr:pic>
    <xdr:clientData/>
  </xdr:twoCellAnchor>
  <xdr:twoCellAnchor editAs="oneCell">
    <xdr:from>
      <xdr:col>15</xdr:col>
      <xdr:colOff>28575</xdr:colOff>
      <xdr:row>53</xdr:row>
      <xdr:rowOff>38100</xdr:rowOff>
    </xdr:from>
    <xdr:to>
      <xdr:col>16</xdr:col>
      <xdr:colOff>257175</xdr:colOff>
      <xdr:row>53</xdr:row>
      <xdr:rowOff>1133475</xdr:rowOff>
    </xdr:to>
    <xdr:pic>
      <xdr:nvPicPr>
        <xdr:cNvPr id="84" name="Picture 88"/>
        <xdr:cNvPicPr preferRelativeResize="1">
          <a:picLocks noChangeAspect="1"/>
        </xdr:cNvPicPr>
      </xdr:nvPicPr>
      <xdr:blipFill>
        <a:blip r:embed="rId80"/>
        <a:stretch>
          <a:fillRect/>
        </a:stretch>
      </xdr:blipFill>
      <xdr:spPr>
        <a:xfrm>
          <a:off x="8229600" y="18573750"/>
          <a:ext cx="1257300" cy="1095375"/>
        </a:xfrm>
        <a:prstGeom prst="rect">
          <a:avLst/>
        </a:prstGeom>
        <a:noFill/>
        <a:ln w="9525" cmpd="sng">
          <a:noFill/>
        </a:ln>
      </xdr:spPr>
    </xdr:pic>
    <xdr:clientData/>
  </xdr:twoCellAnchor>
  <xdr:twoCellAnchor editAs="oneCell">
    <xdr:from>
      <xdr:col>1</xdr:col>
      <xdr:colOff>38100</xdr:colOff>
      <xdr:row>57</xdr:row>
      <xdr:rowOff>28575</xdr:rowOff>
    </xdr:from>
    <xdr:to>
      <xdr:col>2</xdr:col>
      <xdr:colOff>238125</xdr:colOff>
      <xdr:row>57</xdr:row>
      <xdr:rowOff>1133475</xdr:rowOff>
    </xdr:to>
    <xdr:pic>
      <xdr:nvPicPr>
        <xdr:cNvPr id="85" name="Picture 89"/>
        <xdr:cNvPicPr preferRelativeResize="1">
          <a:picLocks noChangeAspect="1"/>
        </xdr:cNvPicPr>
      </xdr:nvPicPr>
      <xdr:blipFill>
        <a:blip r:embed="rId81"/>
        <a:stretch>
          <a:fillRect/>
        </a:stretch>
      </xdr:blipFill>
      <xdr:spPr>
        <a:xfrm>
          <a:off x="238125" y="20259675"/>
          <a:ext cx="1066800" cy="1104900"/>
        </a:xfrm>
        <a:prstGeom prst="rect">
          <a:avLst/>
        </a:prstGeom>
        <a:noFill/>
        <a:ln w="9525" cmpd="sng">
          <a:noFill/>
        </a:ln>
      </xdr:spPr>
    </xdr:pic>
    <xdr:clientData/>
  </xdr:twoCellAnchor>
  <xdr:twoCellAnchor editAs="oneCell">
    <xdr:from>
      <xdr:col>3</xdr:col>
      <xdr:colOff>28575</xdr:colOff>
      <xdr:row>57</xdr:row>
      <xdr:rowOff>38100</xdr:rowOff>
    </xdr:from>
    <xdr:to>
      <xdr:col>4</xdr:col>
      <xdr:colOff>257175</xdr:colOff>
      <xdr:row>57</xdr:row>
      <xdr:rowOff>1133475</xdr:rowOff>
    </xdr:to>
    <xdr:pic>
      <xdr:nvPicPr>
        <xdr:cNvPr id="86" name="Picture 90"/>
        <xdr:cNvPicPr preferRelativeResize="1">
          <a:picLocks noChangeAspect="1"/>
        </xdr:cNvPicPr>
      </xdr:nvPicPr>
      <xdr:blipFill>
        <a:blip r:embed="rId82"/>
        <a:stretch>
          <a:fillRect/>
        </a:stretch>
      </xdr:blipFill>
      <xdr:spPr>
        <a:xfrm>
          <a:off x="1371600" y="20269200"/>
          <a:ext cx="1095375" cy="1095375"/>
        </a:xfrm>
        <a:prstGeom prst="rect">
          <a:avLst/>
        </a:prstGeom>
        <a:noFill/>
        <a:ln w="9525" cmpd="sng">
          <a:noFill/>
        </a:ln>
      </xdr:spPr>
    </xdr:pic>
    <xdr:clientData/>
  </xdr:twoCellAnchor>
  <xdr:twoCellAnchor editAs="oneCell">
    <xdr:from>
      <xdr:col>5</xdr:col>
      <xdr:colOff>28575</xdr:colOff>
      <xdr:row>57</xdr:row>
      <xdr:rowOff>28575</xdr:rowOff>
    </xdr:from>
    <xdr:to>
      <xdr:col>6</xdr:col>
      <xdr:colOff>257175</xdr:colOff>
      <xdr:row>57</xdr:row>
      <xdr:rowOff>1133475</xdr:rowOff>
    </xdr:to>
    <xdr:pic>
      <xdr:nvPicPr>
        <xdr:cNvPr id="87" name="Picture 91"/>
        <xdr:cNvPicPr preferRelativeResize="1">
          <a:picLocks noChangeAspect="1"/>
        </xdr:cNvPicPr>
      </xdr:nvPicPr>
      <xdr:blipFill>
        <a:blip r:embed="rId83"/>
        <a:stretch>
          <a:fillRect/>
        </a:stretch>
      </xdr:blipFill>
      <xdr:spPr>
        <a:xfrm>
          <a:off x="2514600" y="20259675"/>
          <a:ext cx="1095375" cy="1104900"/>
        </a:xfrm>
        <a:prstGeom prst="rect">
          <a:avLst/>
        </a:prstGeom>
        <a:noFill/>
        <a:ln w="9525" cmpd="sng">
          <a:noFill/>
        </a:ln>
      </xdr:spPr>
    </xdr:pic>
    <xdr:clientData/>
  </xdr:twoCellAnchor>
  <xdr:twoCellAnchor>
    <xdr:from>
      <xdr:col>8</xdr:col>
      <xdr:colOff>66675</xdr:colOff>
      <xdr:row>12</xdr:row>
      <xdr:rowOff>66675</xdr:rowOff>
    </xdr:from>
    <xdr:to>
      <xdr:col>10</xdr:col>
      <xdr:colOff>228600</xdr:colOff>
      <xdr:row>13</xdr:row>
      <xdr:rowOff>0</xdr:rowOff>
    </xdr:to>
    <xdr:sp>
      <xdr:nvSpPr>
        <xdr:cNvPr id="88" name="AutoShape 94"/>
        <xdr:cNvSpPr>
          <a:spLocks/>
        </xdr:cNvSpPr>
      </xdr:nvSpPr>
      <xdr:spPr>
        <a:xfrm>
          <a:off x="4562475" y="2219325"/>
          <a:ext cx="1304925" cy="342900"/>
        </a:xfrm>
        <a:prstGeom prst="rect"/>
        <a:noFill/>
      </xdr:spPr>
      <xdr:txBody>
        <a:bodyPr fromWordArt="1" wrap="none">
          <a:prstTxWarp prst="textPlain"/>
        </a:bodyPr>
        <a:p>
          <a:pPr algn="ctr"/>
          <a:r>
            <a:rPr sz="2000" i="1" kern="10" spc="0">
              <a:ln w="9525" cmpd="sng">
                <a:solidFill>
                  <a:srgbClr val="000000"/>
                </a:solidFill>
                <a:headEnd type="none"/>
                <a:tailEnd type="none"/>
              </a:ln>
              <a:solidFill>
                <a:srgbClr val="FFFFFF"/>
              </a:solidFill>
              <a:effectLst>
                <a:outerShdw dist="35921" dir="2700000" algn="ctr">
                  <a:srgbClr val="808080">
                    <a:alpha val="80000"/>
                  </a:srgbClr>
                </a:outerShdw>
              </a:effectLst>
              <a:latin typeface="Arial Black"/>
              <a:cs typeface="Arial Black"/>
            </a:rPr>
            <a:t>Personajes</a:t>
          </a:r>
        </a:p>
      </xdr:txBody>
    </xdr:sp>
    <xdr:clientData/>
  </xdr:twoCellAnchor>
  <xdr:twoCellAnchor editAs="oneCell">
    <xdr:from>
      <xdr:col>7</xdr:col>
      <xdr:colOff>28575</xdr:colOff>
      <xdr:row>57</xdr:row>
      <xdr:rowOff>28575</xdr:rowOff>
    </xdr:from>
    <xdr:to>
      <xdr:col>8</xdr:col>
      <xdr:colOff>257175</xdr:colOff>
      <xdr:row>57</xdr:row>
      <xdr:rowOff>1114425</xdr:rowOff>
    </xdr:to>
    <xdr:pic>
      <xdr:nvPicPr>
        <xdr:cNvPr id="89" name="Picture 95"/>
        <xdr:cNvPicPr preferRelativeResize="1">
          <a:picLocks noChangeAspect="1"/>
        </xdr:cNvPicPr>
      </xdr:nvPicPr>
      <xdr:blipFill>
        <a:blip r:embed="rId84"/>
        <a:stretch>
          <a:fillRect/>
        </a:stretch>
      </xdr:blipFill>
      <xdr:spPr>
        <a:xfrm>
          <a:off x="3657600" y="20259675"/>
          <a:ext cx="1095375" cy="1085850"/>
        </a:xfrm>
        <a:prstGeom prst="rect">
          <a:avLst/>
        </a:prstGeom>
        <a:noFill/>
        <a:ln w="9525" cmpd="sng">
          <a:noFill/>
        </a:ln>
      </xdr:spPr>
    </xdr:pic>
    <xdr:clientData/>
  </xdr:twoCellAnchor>
  <xdr:twoCellAnchor editAs="oneCell">
    <xdr:from>
      <xdr:col>9</xdr:col>
      <xdr:colOff>28575</xdr:colOff>
      <xdr:row>57</xdr:row>
      <xdr:rowOff>28575</xdr:rowOff>
    </xdr:from>
    <xdr:to>
      <xdr:col>10</xdr:col>
      <xdr:colOff>257175</xdr:colOff>
      <xdr:row>57</xdr:row>
      <xdr:rowOff>1114425</xdr:rowOff>
    </xdr:to>
    <xdr:pic>
      <xdr:nvPicPr>
        <xdr:cNvPr id="90" name="Picture 96"/>
        <xdr:cNvPicPr preferRelativeResize="1">
          <a:picLocks noChangeAspect="1"/>
        </xdr:cNvPicPr>
      </xdr:nvPicPr>
      <xdr:blipFill>
        <a:blip r:embed="rId85"/>
        <a:stretch>
          <a:fillRect/>
        </a:stretch>
      </xdr:blipFill>
      <xdr:spPr>
        <a:xfrm>
          <a:off x="4800600" y="20259675"/>
          <a:ext cx="1095375" cy="1085850"/>
        </a:xfrm>
        <a:prstGeom prst="rect">
          <a:avLst/>
        </a:prstGeom>
        <a:noFill/>
        <a:ln w="9525" cmpd="sng">
          <a:noFill/>
        </a:ln>
      </xdr:spPr>
    </xdr:pic>
    <xdr:clientData/>
  </xdr:twoCellAnchor>
  <xdr:twoCellAnchor editAs="oneCell">
    <xdr:from>
      <xdr:col>11</xdr:col>
      <xdr:colOff>9525</xdr:colOff>
      <xdr:row>57</xdr:row>
      <xdr:rowOff>38100</xdr:rowOff>
    </xdr:from>
    <xdr:to>
      <xdr:col>12</xdr:col>
      <xdr:colOff>257175</xdr:colOff>
      <xdr:row>57</xdr:row>
      <xdr:rowOff>1114425</xdr:rowOff>
    </xdr:to>
    <xdr:pic>
      <xdr:nvPicPr>
        <xdr:cNvPr id="91" name="Picture 97"/>
        <xdr:cNvPicPr preferRelativeResize="1">
          <a:picLocks noChangeAspect="1"/>
        </xdr:cNvPicPr>
      </xdr:nvPicPr>
      <xdr:blipFill>
        <a:blip r:embed="rId86"/>
        <a:stretch>
          <a:fillRect/>
        </a:stretch>
      </xdr:blipFill>
      <xdr:spPr>
        <a:xfrm>
          <a:off x="5924550" y="20269200"/>
          <a:ext cx="1114425" cy="1076325"/>
        </a:xfrm>
        <a:prstGeom prst="rect">
          <a:avLst/>
        </a:prstGeom>
        <a:noFill/>
        <a:ln w="9525" cmpd="sng">
          <a:noFill/>
        </a:ln>
      </xdr:spPr>
    </xdr:pic>
    <xdr:clientData/>
  </xdr:twoCellAnchor>
  <xdr:twoCellAnchor editAs="oneCell">
    <xdr:from>
      <xdr:col>13</xdr:col>
      <xdr:colOff>28575</xdr:colOff>
      <xdr:row>57</xdr:row>
      <xdr:rowOff>9525</xdr:rowOff>
    </xdr:from>
    <xdr:to>
      <xdr:col>14</xdr:col>
      <xdr:colOff>266700</xdr:colOff>
      <xdr:row>57</xdr:row>
      <xdr:rowOff>1104900</xdr:rowOff>
    </xdr:to>
    <xdr:pic>
      <xdr:nvPicPr>
        <xdr:cNvPr id="92" name="Picture 98"/>
        <xdr:cNvPicPr preferRelativeResize="1">
          <a:picLocks noChangeAspect="1"/>
        </xdr:cNvPicPr>
      </xdr:nvPicPr>
      <xdr:blipFill>
        <a:blip r:embed="rId87"/>
        <a:stretch>
          <a:fillRect/>
        </a:stretch>
      </xdr:blipFill>
      <xdr:spPr>
        <a:xfrm>
          <a:off x="7086600" y="20240625"/>
          <a:ext cx="1104900" cy="1095375"/>
        </a:xfrm>
        <a:prstGeom prst="rect">
          <a:avLst/>
        </a:prstGeom>
        <a:noFill/>
        <a:ln w="9525" cmpd="sng">
          <a:noFill/>
        </a:ln>
      </xdr:spPr>
    </xdr:pic>
    <xdr:clientData/>
  </xdr:twoCellAnchor>
  <xdr:twoCellAnchor editAs="oneCell">
    <xdr:from>
      <xdr:col>15</xdr:col>
      <xdr:colOff>28575</xdr:colOff>
      <xdr:row>57</xdr:row>
      <xdr:rowOff>9525</xdr:rowOff>
    </xdr:from>
    <xdr:to>
      <xdr:col>16</xdr:col>
      <xdr:colOff>257175</xdr:colOff>
      <xdr:row>57</xdr:row>
      <xdr:rowOff>1104900</xdr:rowOff>
    </xdr:to>
    <xdr:pic>
      <xdr:nvPicPr>
        <xdr:cNvPr id="93" name="Picture 99"/>
        <xdr:cNvPicPr preferRelativeResize="1">
          <a:picLocks noChangeAspect="1"/>
        </xdr:cNvPicPr>
      </xdr:nvPicPr>
      <xdr:blipFill>
        <a:blip r:embed="rId88"/>
        <a:stretch>
          <a:fillRect/>
        </a:stretch>
      </xdr:blipFill>
      <xdr:spPr>
        <a:xfrm>
          <a:off x="8229600" y="20240625"/>
          <a:ext cx="1257300" cy="1095375"/>
        </a:xfrm>
        <a:prstGeom prst="rect">
          <a:avLst/>
        </a:prstGeom>
        <a:noFill/>
        <a:ln w="9525" cmpd="sng">
          <a:noFill/>
        </a:ln>
      </xdr:spPr>
    </xdr:pic>
    <xdr:clientData/>
  </xdr:twoCellAnchor>
  <xdr:twoCellAnchor editAs="oneCell">
    <xdr:from>
      <xdr:col>1</xdr:col>
      <xdr:colOff>28575</xdr:colOff>
      <xdr:row>61</xdr:row>
      <xdr:rowOff>28575</xdr:rowOff>
    </xdr:from>
    <xdr:to>
      <xdr:col>2</xdr:col>
      <xdr:colOff>257175</xdr:colOff>
      <xdr:row>61</xdr:row>
      <xdr:rowOff>1114425</xdr:rowOff>
    </xdr:to>
    <xdr:pic>
      <xdr:nvPicPr>
        <xdr:cNvPr id="94" name="Picture 101"/>
        <xdr:cNvPicPr preferRelativeResize="1">
          <a:picLocks noChangeAspect="1"/>
        </xdr:cNvPicPr>
      </xdr:nvPicPr>
      <xdr:blipFill>
        <a:blip r:embed="rId89"/>
        <a:stretch>
          <a:fillRect/>
        </a:stretch>
      </xdr:blipFill>
      <xdr:spPr>
        <a:xfrm>
          <a:off x="228600" y="21955125"/>
          <a:ext cx="1095375" cy="1085850"/>
        </a:xfrm>
        <a:prstGeom prst="rect">
          <a:avLst/>
        </a:prstGeom>
        <a:noFill/>
        <a:ln w="9525" cmpd="sng">
          <a:noFill/>
        </a:ln>
      </xdr:spPr>
    </xdr:pic>
    <xdr:clientData/>
  </xdr:twoCellAnchor>
  <xdr:twoCellAnchor editAs="oneCell">
    <xdr:from>
      <xdr:col>3</xdr:col>
      <xdr:colOff>28575</xdr:colOff>
      <xdr:row>61</xdr:row>
      <xdr:rowOff>38100</xdr:rowOff>
    </xdr:from>
    <xdr:to>
      <xdr:col>4</xdr:col>
      <xdr:colOff>238125</xdr:colOff>
      <xdr:row>61</xdr:row>
      <xdr:rowOff>1104900</xdr:rowOff>
    </xdr:to>
    <xdr:pic>
      <xdr:nvPicPr>
        <xdr:cNvPr id="95" name="Picture 103"/>
        <xdr:cNvPicPr preferRelativeResize="1">
          <a:picLocks noChangeAspect="1"/>
        </xdr:cNvPicPr>
      </xdr:nvPicPr>
      <xdr:blipFill>
        <a:blip r:embed="rId90"/>
        <a:stretch>
          <a:fillRect/>
        </a:stretch>
      </xdr:blipFill>
      <xdr:spPr>
        <a:xfrm>
          <a:off x="1371600" y="21964650"/>
          <a:ext cx="1076325" cy="1066800"/>
        </a:xfrm>
        <a:prstGeom prst="rect">
          <a:avLst/>
        </a:prstGeom>
        <a:noFill/>
        <a:ln w="9525" cmpd="sng">
          <a:noFill/>
        </a:ln>
      </xdr:spPr>
    </xdr:pic>
    <xdr:clientData/>
  </xdr:twoCellAnchor>
  <xdr:twoCellAnchor editAs="oneCell">
    <xdr:from>
      <xdr:col>5</xdr:col>
      <xdr:colOff>28575</xdr:colOff>
      <xdr:row>61</xdr:row>
      <xdr:rowOff>9525</xdr:rowOff>
    </xdr:from>
    <xdr:to>
      <xdr:col>6</xdr:col>
      <xdr:colOff>257175</xdr:colOff>
      <xdr:row>61</xdr:row>
      <xdr:rowOff>1114425</xdr:rowOff>
    </xdr:to>
    <xdr:pic>
      <xdr:nvPicPr>
        <xdr:cNvPr id="96" name="Picture 104"/>
        <xdr:cNvPicPr preferRelativeResize="1">
          <a:picLocks noChangeAspect="1"/>
        </xdr:cNvPicPr>
      </xdr:nvPicPr>
      <xdr:blipFill>
        <a:blip r:embed="rId91"/>
        <a:stretch>
          <a:fillRect/>
        </a:stretch>
      </xdr:blipFill>
      <xdr:spPr>
        <a:xfrm>
          <a:off x="2514600" y="21936075"/>
          <a:ext cx="1095375" cy="1104900"/>
        </a:xfrm>
        <a:prstGeom prst="rect">
          <a:avLst/>
        </a:prstGeom>
        <a:noFill/>
        <a:ln w="9525" cmpd="sng">
          <a:noFill/>
        </a:ln>
      </xdr:spPr>
    </xdr:pic>
    <xdr:clientData/>
  </xdr:twoCellAnchor>
  <xdr:twoCellAnchor editAs="oneCell">
    <xdr:from>
      <xdr:col>7</xdr:col>
      <xdr:colOff>28575</xdr:colOff>
      <xdr:row>61</xdr:row>
      <xdr:rowOff>9525</xdr:rowOff>
    </xdr:from>
    <xdr:to>
      <xdr:col>8</xdr:col>
      <xdr:colOff>257175</xdr:colOff>
      <xdr:row>61</xdr:row>
      <xdr:rowOff>1114425</xdr:rowOff>
    </xdr:to>
    <xdr:pic>
      <xdr:nvPicPr>
        <xdr:cNvPr id="97" name="Picture 105"/>
        <xdr:cNvPicPr preferRelativeResize="1">
          <a:picLocks noChangeAspect="1"/>
        </xdr:cNvPicPr>
      </xdr:nvPicPr>
      <xdr:blipFill>
        <a:blip r:embed="rId92"/>
        <a:stretch>
          <a:fillRect/>
        </a:stretch>
      </xdr:blipFill>
      <xdr:spPr>
        <a:xfrm>
          <a:off x="3657600" y="21936075"/>
          <a:ext cx="1095375" cy="1104900"/>
        </a:xfrm>
        <a:prstGeom prst="rect">
          <a:avLst/>
        </a:prstGeom>
        <a:noFill/>
        <a:ln w="9525" cmpd="sng">
          <a:noFill/>
        </a:ln>
      </xdr:spPr>
    </xdr:pic>
    <xdr:clientData/>
  </xdr:twoCellAnchor>
  <xdr:twoCellAnchor editAs="oneCell">
    <xdr:from>
      <xdr:col>9</xdr:col>
      <xdr:colOff>28575</xdr:colOff>
      <xdr:row>61</xdr:row>
      <xdr:rowOff>28575</xdr:rowOff>
    </xdr:from>
    <xdr:to>
      <xdr:col>10</xdr:col>
      <xdr:colOff>257175</xdr:colOff>
      <xdr:row>61</xdr:row>
      <xdr:rowOff>1104900</xdr:rowOff>
    </xdr:to>
    <xdr:pic>
      <xdr:nvPicPr>
        <xdr:cNvPr id="98" name="Picture 106"/>
        <xdr:cNvPicPr preferRelativeResize="1">
          <a:picLocks noChangeAspect="1"/>
        </xdr:cNvPicPr>
      </xdr:nvPicPr>
      <xdr:blipFill>
        <a:blip r:embed="rId93"/>
        <a:stretch>
          <a:fillRect/>
        </a:stretch>
      </xdr:blipFill>
      <xdr:spPr>
        <a:xfrm>
          <a:off x="4800600" y="21955125"/>
          <a:ext cx="1095375" cy="1076325"/>
        </a:xfrm>
        <a:prstGeom prst="rect">
          <a:avLst/>
        </a:prstGeom>
        <a:noFill/>
        <a:ln w="9525" cmpd="sng">
          <a:noFill/>
        </a:ln>
      </xdr:spPr>
    </xdr:pic>
    <xdr:clientData/>
  </xdr:twoCellAnchor>
  <xdr:twoCellAnchor editAs="oneCell">
    <xdr:from>
      <xdr:col>11</xdr:col>
      <xdr:colOff>28575</xdr:colOff>
      <xdr:row>61</xdr:row>
      <xdr:rowOff>47625</xdr:rowOff>
    </xdr:from>
    <xdr:to>
      <xdr:col>12</xdr:col>
      <xdr:colOff>257175</xdr:colOff>
      <xdr:row>61</xdr:row>
      <xdr:rowOff>1114425</xdr:rowOff>
    </xdr:to>
    <xdr:pic>
      <xdr:nvPicPr>
        <xdr:cNvPr id="99" name="Picture 108"/>
        <xdr:cNvPicPr preferRelativeResize="1">
          <a:picLocks noChangeAspect="1"/>
        </xdr:cNvPicPr>
      </xdr:nvPicPr>
      <xdr:blipFill>
        <a:blip r:embed="rId94"/>
        <a:stretch>
          <a:fillRect/>
        </a:stretch>
      </xdr:blipFill>
      <xdr:spPr>
        <a:xfrm>
          <a:off x="5943600" y="21974175"/>
          <a:ext cx="1095375" cy="1066800"/>
        </a:xfrm>
        <a:prstGeom prst="rect">
          <a:avLst/>
        </a:prstGeom>
        <a:noFill/>
        <a:ln w="9525" cmpd="sng">
          <a:noFill/>
        </a:ln>
      </xdr:spPr>
    </xdr:pic>
    <xdr:clientData/>
  </xdr:twoCellAnchor>
  <xdr:twoCellAnchor editAs="oneCell">
    <xdr:from>
      <xdr:col>13</xdr:col>
      <xdr:colOff>38100</xdr:colOff>
      <xdr:row>61</xdr:row>
      <xdr:rowOff>28575</xdr:rowOff>
    </xdr:from>
    <xdr:to>
      <xdr:col>14</xdr:col>
      <xdr:colOff>257175</xdr:colOff>
      <xdr:row>61</xdr:row>
      <xdr:rowOff>1095375</xdr:rowOff>
    </xdr:to>
    <xdr:pic>
      <xdr:nvPicPr>
        <xdr:cNvPr id="100" name="Picture 109"/>
        <xdr:cNvPicPr preferRelativeResize="1">
          <a:picLocks noChangeAspect="1"/>
        </xdr:cNvPicPr>
      </xdr:nvPicPr>
      <xdr:blipFill>
        <a:blip r:embed="rId95"/>
        <a:stretch>
          <a:fillRect/>
        </a:stretch>
      </xdr:blipFill>
      <xdr:spPr>
        <a:xfrm>
          <a:off x="7096125" y="21955125"/>
          <a:ext cx="1085850" cy="1066800"/>
        </a:xfrm>
        <a:prstGeom prst="rect">
          <a:avLst/>
        </a:prstGeom>
        <a:noFill/>
        <a:ln w="9525" cmpd="sng">
          <a:noFill/>
        </a:ln>
      </xdr:spPr>
    </xdr:pic>
    <xdr:clientData/>
  </xdr:twoCellAnchor>
  <xdr:twoCellAnchor editAs="oneCell">
    <xdr:from>
      <xdr:col>15</xdr:col>
      <xdr:colOff>38100</xdr:colOff>
      <xdr:row>61</xdr:row>
      <xdr:rowOff>9525</xdr:rowOff>
    </xdr:from>
    <xdr:to>
      <xdr:col>16</xdr:col>
      <xdr:colOff>257175</xdr:colOff>
      <xdr:row>61</xdr:row>
      <xdr:rowOff>1104900</xdr:rowOff>
    </xdr:to>
    <xdr:pic>
      <xdr:nvPicPr>
        <xdr:cNvPr id="101" name="Picture 110"/>
        <xdr:cNvPicPr preferRelativeResize="1">
          <a:picLocks noChangeAspect="1"/>
        </xdr:cNvPicPr>
      </xdr:nvPicPr>
      <xdr:blipFill>
        <a:blip r:embed="rId96"/>
        <a:stretch>
          <a:fillRect/>
        </a:stretch>
      </xdr:blipFill>
      <xdr:spPr>
        <a:xfrm>
          <a:off x="8239125" y="21936075"/>
          <a:ext cx="1247775" cy="1095375"/>
        </a:xfrm>
        <a:prstGeom prst="rect">
          <a:avLst/>
        </a:prstGeom>
        <a:noFill/>
        <a:ln w="9525" cmpd="sng">
          <a:noFill/>
        </a:ln>
      </xdr:spPr>
    </xdr:pic>
    <xdr:clientData/>
  </xdr:twoCellAnchor>
  <xdr:twoCellAnchor editAs="oneCell">
    <xdr:from>
      <xdr:col>1</xdr:col>
      <xdr:colOff>28575</xdr:colOff>
      <xdr:row>65</xdr:row>
      <xdr:rowOff>9525</xdr:rowOff>
    </xdr:from>
    <xdr:to>
      <xdr:col>2</xdr:col>
      <xdr:colOff>257175</xdr:colOff>
      <xdr:row>65</xdr:row>
      <xdr:rowOff>1133475</xdr:rowOff>
    </xdr:to>
    <xdr:pic>
      <xdr:nvPicPr>
        <xdr:cNvPr id="102" name="Picture 111"/>
        <xdr:cNvPicPr preferRelativeResize="1">
          <a:picLocks noChangeAspect="1"/>
        </xdr:cNvPicPr>
      </xdr:nvPicPr>
      <xdr:blipFill>
        <a:blip r:embed="rId97"/>
        <a:stretch>
          <a:fillRect/>
        </a:stretch>
      </xdr:blipFill>
      <xdr:spPr>
        <a:xfrm>
          <a:off x="228600" y="23631525"/>
          <a:ext cx="1095375" cy="1123950"/>
        </a:xfrm>
        <a:prstGeom prst="rect">
          <a:avLst/>
        </a:prstGeom>
        <a:noFill/>
        <a:ln w="9525" cmpd="sng">
          <a:noFill/>
        </a:ln>
      </xdr:spPr>
    </xdr:pic>
    <xdr:clientData/>
  </xdr:twoCellAnchor>
  <xdr:twoCellAnchor editAs="oneCell">
    <xdr:from>
      <xdr:col>3</xdr:col>
      <xdr:colOff>28575</xdr:colOff>
      <xdr:row>65</xdr:row>
      <xdr:rowOff>28575</xdr:rowOff>
    </xdr:from>
    <xdr:to>
      <xdr:col>4</xdr:col>
      <xdr:colOff>257175</xdr:colOff>
      <xdr:row>65</xdr:row>
      <xdr:rowOff>1104900</xdr:rowOff>
    </xdr:to>
    <xdr:pic>
      <xdr:nvPicPr>
        <xdr:cNvPr id="103" name="Picture 112"/>
        <xdr:cNvPicPr preferRelativeResize="1">
          <a:picLocks noChangeAspect="1"/>
        </xdr:cNvPicPr>
      </xdr:nvPicPr>
      <xdr:blipFill>
        <a:blip r:embed="rId98"/>
        <a:stretch>
          <a:fillRect/>
        </a:stretch>
      </xdr:blipFill>
      <xdr:spPr>
        <a:xfrm>
          <a:off x="1371600" y="23650575"/>
          <a:ext cx="1095375" cy="1076325"/>
        </a:xfrm>
        <a:prstGeom prst="rect">
          <a:avLst/>
        </a:prstGeom>
        <a:noFill/>
        <a:ln w="9525" cmpd="sng">
          <a:noFill/>
        </a:ln>
      </xdr:spPr>
    </xdr:pic>
    <xdr:clientData/>
  </xdr:twoCellAnchor>
  <xdr:twoCellAnchor editAs="oneCell">
    <xdr:from>
      <xdr:col>5</xdr:col>
      <xdr:colOff>28575</xdr:colOff>
      <xdr:row>65</xdr:row>
      <xdr:rowOff>9525</xdr:rowOff>
    </xdr:from>
    <xdr:to>
      <xdr:col>6</xdr:col>
      <xdr:colOff>266700</xdr:colOff>
      <xdr:row>65</xdr:row>
      <xdr:rowOff>1104900</xdr:rowOff>
    </xdr:to>
    <xdr:pic>
      <xdr:nvPicPr>
        <xdr:cNvPr id="104" name="Picture 113"/>
        <xdr:cNvPicPr preferRelativeResize="1">
          <a:picLocks noChangeAspect="1"/>
        </xdr:cNvPicPr>
      </xdr:nvPicPr>
      <xdr:blipFill>
        <a:blip r:embed="rId99"/>
        <a:stretch>
          <a:fillRect/>
        </a:stretch>
      </xdr:blipFill>
      <xdr:spPr>
        <a:xfrm>
          <a:off x="2514600" y="23631525"/>
          <a:ext cx="1104900" cy="1095375"/>
        </a:xfrm>
        <a:prstGeom prst="rect">
          <a:avLst/>
        </a:prstGeom>
        <a:noFill/>
        <a:ln w="9525" cmpd="sng">
          <a:noFill/>
        </a:ln>
      </xdr:spPr>
    </xdr:pic>
    <xdr:clientData/>
  </xdr:twoCellAnchor>
  <xdr:twoCellAnchor editAs="oneCell">
    <xdr:from>
      <xdr:col>11</xdr:col>
      <xdr:colOff>28575</xdr:colOff>
      <xdr:row>65</xdr:row>
      <xdr:rowOff>28575</xdr:rowOff>
    </xdr:from>
    <xdr:to>
      <xdr:col>13</xdr:col>
      <xdr:colOff>0</xdr:colOff>
      <xdr:row>65</xdr:row>
      <xdr:rowOff>1114425</xdr:rowOff>
    </xdr:to>
    <xdr:pic>
      <xdr:nvPicPr>
        <xdr:cNvPr id="105" name="Picture 114"/>
        <xdr:cNvPicPr preferRelativeResize="1">
          <a:picLocks noChangeAspect="1"/>
        </xdr:cNvPicPr>
      </xdr:nvPicPr>
      <xdr:blipFill>
        <a:blip r:embed="rId100"/>
        <a:stretch>
          <a:fillRect/>
        </a:stretch>
      </xdr:blipFill>
      <xdr:spPr>
        <a:xfrm>
          <a:off x="5943600" y="23650575"/>
          <a:ext cx="1114425" cy="1085850"/>
        </a:xfrm>
        <a:prstGeom prst="rect">
          <a:avLst/>
        </a:prstGeom>
        <a:noFill/>
        <a:ln w="9525" cmpd="sng">
          <a:noFill/>
        </a:ln>
      </xdr:spPr>
    </xdr:pic>
    <xdr:clientData/>
  </xdr:twoCellAnchor>
  <xdr:twoCellAnchor editAs="oneCell">
    <xdr:from>
      <xdr:col>9</xdr:col>
      <xdr:colOff>28575</xdr:colOff>
      <xdr:row>65</xdr:row>
      <xdr:rowOff>28575</xdr:rowOff>
    </xdr:from>
    <xdr:to>
      <xdr:col>10</xdr:col>
      <xdr:colOff>257175</xdr:colOff>
      <xdr:row>65</xdr:row>
      <xdr:rowOff>1114425</xdr:rowOff>
    </xdr:to>
    <xdr:pic>
      <xdr:nvPicPr>
        <xdr:cNvPr id="106" name="Picture 115"/>
        <xdr:cNvPicPr preferRelativeResize="1">
          <a:picLocks noChangeAspect="1"/>
        </xdr:cNvPicPr>
      </xdr:nvPicPr>
      <xdr:blipFill>
        <a:blip r:embed="rId101"/>
        <a:stretch>
          <a:fillRect/>
        </a:stretch>
      </xdr:blipFill>
      <xdr:spPr>
        <a:xfrm>
          <a:off x="4800600" y="23650575"/>
          <a:ext cx="1095375" cy="1085850"/>
        </a:xfrm>
        <a:prstGeom prst="rect">
          <a:avLst/>
        </a:prstGeom>
        <a:noFill/>
        <a:ln w="9525" cmpd="sng">
          <a:noFill/>
        </a:ln>
      </xdr:spPr>
    </xdr:pic>
    <xdr:clientData/>
  </xdr:twoCellAnchor>
  <xdr:twoCellAnchor editAs="oneCell">
    <xdr:from>
      <xdr:col>3</xdr:col>
      <xdr:colOff>28575</xdr:colOff>
      <xdr:row>69</xdr:row>
      <xdr:rowOff>28575</xdr:rowOff>
    </xdr:from>
    <xdr:to>
      <xdr:col>4</xdr:col>
      <xdr:colOff>257175</xdr:colOff>
      <xdr:row>69</xdr:row>
      <xdr:rowOff>1114425</xdr:rowOff>
    </xdr:to>
    <xdr:pic>
      <xdr:nvPicPr>
        <xdr:cNvPr id="107" name="Picture 116"/>
        <xdr:cNvPicPr preferRelativeResize="1">
          <a:picLocks noChangeAspect="1"/>
        </xdr:cNvPicPr>
      </xdr:nvPicPr>
      <xdr:blipFill>
        <a:blip r:embed="rId102"/>
        <a:stretch>
          <a:fillRect/>
        </a:stretch>
      </xdr:blipFill>
      <xdr:spPr>
        <a:xfrm>
          <a:off x="1371600" y="25346025"/>
          <a:ext cx="1095375" cy="1085850"/>
        </a:xfrm>
        <a:prstGeom prst="rect">
          <a:avLst/>
        </a:prstGeom>
        <a:noFill/>
        <a:ln w="9525" cmpd="sng">
          <a:noFill/>
        </a:ln>
      </xdr:spPr>
    </xdr:pic>
    <xdr:clientData/>
  </xdr:twoCellAnchor>
  <xdr:twoCellAnchor editAs="oneCell">
    <xdr:from>
      <xdr:col>13</xdr:col>
      <xdr:colOff>9525</xdr:colOff>
      <xdr:row>65</xdr:row>
      <xdr:rowOff>28575</xdr:rowOff>
    </xdr:from>
    <xdr:to>
      <xdr:col>14</xdr:col>
      <xdr:colOff>266700</xdr:colOff>
      <xdr:row>65</xdr:row>
      <xdr:rowOff>1104900</xdr:rowOff>
    </xdr:to>
    <xdr:pic>
      <xdr:nvPicPr>
        <xdr:cNvPr id="108" name="Picture 117"/>
        <xdr:cNvPicPr preferRelativeResize="1">
          <a:picLocks noChangeAspect="1"/>
        </xdr:cNvPicPr>
      </xdr:nvPicPr>
      <xdr:blipFill>
        <a:blip r:embed="rId103"/>
        <a:stretch>
          <a:fillRect/>
        </a:stretch>
      </xdr:blipFill>
      <xdr:spPr>
        <a:xfrm>
          <a:off x="7067550" y="23650575"/>
          <a:ext cx="1123950" cy="1076325"/>
        </a:xfrm>
        <a:prstGeom prst="rect">
          <a:avLst/>
        </a:prstGeom>
        <a:noFill/>
        <a:ln w="9525" cmpd="sng">
          <a:noFill/>
        </a:ln>
      </xdr:spPr>
    </xdr:pic>
    <xdr:clientData/>
  </xdr:twoCellAnchor>
  <xdr:twoCellAnchor editAs="oneCell">
    <xdr:from>
      <xdr:col>15</xdr:col>
      <xdr:colOff>28575</xdr:colOff>
      <xdr:row>65</xdr:row>
      <xdr:rowOff>28575</xdr:rowOff>
    </xdr:from>
    <xdr:to>
      <xdr:col>16</xdr:col>
      <xdr:colOff>257175</xdr:colOff>
      <xdr:row>65</xdr:row>
      <xdr:rowOff>1104900</xdr:rowOff>
    </xdr:to>
    <xdr:pic>
      <xdr:nvPicPr>
        <xdr:cNvPr id="109" name="Picture 118"/>
        <xdr:cNvPicPr preferRelativeResize="1">
          <a:picLocks noChangeAspect="1"/>
        </xdr:cNvPicPr>
      </xdr:nvPicPr>
      <xdr:blipFill>
        <a:blip r:embed="rId104"/>
        <a:stretch>
          <a:fillRect/>
        </a:stretch>
      </xdr:blipFill>
      <xdr:spPr>
        <a:xfrm>
          <a:off x="8229600" y="23650575"/>
          <a:ext cx="1257300" cy="1076325"/>
        </a:xfrm>
        <a:prstGeom prst="rect">
          <a:avLst/>
        </a:prstGeom>
        <a:noFill/>
        <a:ln w="9525" cmpd="sng">
          <a:noFill/>
        </a:ln>
      </xdr:spPr>
    </xdr:pic>
    <xdr:clientData/>
  </xdr:twoCellAnchor>
  <xdr:twoCellAnchor editAs="oneCell">
    <xdr:from>
      <xdr:col>1</xdr:col>
      <xdr:colOff>28575</xdr:colOff>
      <xdr:row>69</xdr:row>
      <xdr:rowOff>9525</xdr:rowOff>
    </xdr:from>
    <xdr:to>
      <xdr:col>2</xdr:col>
      <xdr:colOff>257175</xdr:colOff>
      <xdr:row>69</xdr:row>
      <xdr:rowOff>1104900</xdr:rowOff>
    </xdr:to>
    <xdr:pic>
      <xdr:nvPicPr>
        <xdr:cNvPr id="110" name="Picture 119"/>
        <xdr:cNvPicPr preferRelativeResize="1">
          <a:picLocks noChangeAspect="1"/>
        </xdr:cNvPicPr>
      </xdr:nvPicPr>
      <xdr:blipFill>
        <a:blip r:embed="rId105"/>
        <a:stretch>
          <a:fillRect/>
        </a:stretch>
      </xdr:blipFill>
      <xdr:spPr>
        <a:xfrm>
          <a:off x="228600" y="25326975"/>
          <a:ext cx="1095375" cy="1095375"/>
        </a:xfrm>
        <a:prstGeom prst="rect">
          <a:avLst/>
        </a:prstGeom>
        <a:noFill/>
        <a:ln w="9525" cmpd="sng">
          <a:noFill/>
        </a:ln>
      </xdr:spPr>
    </xdr:pic>
    <xdr:clientData/>
  </xdr:twoCellAnchor>
  <xdr:twoCellAnchor editAs="oneCell">
    <xdr:from>
      <xdr:col>7</xdr:col>
      <xdr:colOff>28575</xdr:colOff>
      <xdr:row>65</xdr:row>
      <xdr:rowOff>28575</xdr:rowOff>
    </xdr:from>
    <xdr:to>
      <xdr:col>8</xdr:col>
      <xdr:colOff>257175</xdr:colOff>
      <xdr:row>65</xdr:row>
      <xdr:rowOff>1104900</xdr:rowOff>
    </xdr:to>
    <xdr:pic>
      <xdr:nvPicPr>
        <xdr:cNvPr id="111" name="Picture 120"/>
        <xdr:cNvPicPr preferRelativeResize="1">
          <a:picLocks noChangeAspect="1"/>
        </xdr:cNvPicPr>
      </xdr:nvPicPr>
      <xdr:blipFill>
        <a:blip r:embed="rId106"/>
        <a:stretch>
          <a:fillRect/>
        </a:stretch>
      </xdr:blipFill>
      <xdr:spPr>
        <a:xfrm>
          <a:off x="3657600" y="23650575"/>
          <a:ext cx="1095375" cy="1076325"/>
        </a:xfrm>
        <a:prstGeom prst="rect">
          <a:avLst/>
        </a:prstGeom>
        <a:noFill/>
        <a:ln w="9525" cmpd="sng">
          <a:noFill/>
        </a:ln>
      </xdr:spPr>
    </xdr:pic>
    <xdr:clientData/>
  </xdr:twoCellAnchor>
  <xdr:twoCellAnchor editAs="oneCell">
    <xdr:from>
      <xdr:col>5</xdr:col>
      <xdr:colOff>38100</xdr:colOff>
      <xdr:row>69</xdr:row>
      <xdr:rowOff>28575</xdr:rowOff>
    </xdr:from>
    <xdr:to>
      <xdr:col>6</xdr:col>
      <xdr:colOff>257175</xdr:colOff>
      <xdr:row>69</xdr:row>
      <xdr:rowOff>1104900</xdr:rowOff>
    </xdr:to>
    <xdr:pic>
      <xdr:nvPicPr>
        <xdr:cNvPr id="112" name="Picture 121"/>
        <xdr:cNvPicPr preferRelativeResize="1">
          <a:picLocks noChangeAspect="1"/>
        </xdr:cNvPicPr>
      </xdr:nvPicPr>
      <xdr:blipFill>
        <a:blip r:embed="rId107"/>
        <a:stretch>
          <a:fillRect/>
        </a:stretch>
      </xdr:blipFill>
      <xdr:spPr>
        <a:xfrm>
          <a:off x="2524125" y="25346025"/>
          <a:ext cx="1085850" cy="1076325"/>
        </a:xfrm>
        <a:prstGeom prst="rect">
          <a:avLst/>
        </a:prstGeom>
        <a:noFill/>
        <a:ln w="9525" cmpd="sng">
          <a:noFill/>
        </a:ln>
      </xdr:spPr>
    </xdr:pic>
    <xdr:clientData/>
  </xdr:twoCellAnchor>
  <xdr:twoCellAnchor editAs="oneCell">
    <xdr:from>
      <xdr:col>7</xdr:col>
      <xdr:colOff>0</xdr:colOff>
      <xdr:row>69</xdr:row>
      <xdr:rowOff>28575</xdr:rowOff>
    </xdr:from>
    <xdr:to>
      <xdr:col>8</xdr:col>
      <xdr:colOff>257175</xdr:colOff>
      <xdr:row>69</xdr:row>
      <xdr:rowOff>1095375</xdr:rowOff>
    </xdr:to>
    <xdr:pic>
      <xdr:nvPicPr>
        <xdr:cNvPr id="113" name="Picture 122"/>
        <xdr:cNvPicPr preferRelativeResize="1">
          <a:picLocks noChangeAspect="1"/>
        </xdr:cNvPicPr>
      </xdr:nvPicPr>
      <xdr:blipFill>
        <a:blip r:embed="rId108"/>
        <a:stretch>
          <a:fillRect/>
        </a:stretch>
      </xdr:blipFill>
      <xdr:spPr>
        <a:xfrm>
          <a:off x="3629025" y="25346025"/>
          <a:ext cx="1123950" cy="1066800"/>
        </a:xfrm>
        <a:prstGeom prst="rect">
          <a:avLst/>
        </a:prstGeom>
        <a:noFill/>
        <a:ln w="9525" cmpd="sng">
          <a:noFill/>
        </a:ln>
      </xdr:spPr>
    </xdr:pic>
    <xdr:clientData/>
  </xdr:twoCellAnchor>
  <xdr:twoCellAnchor editAs="oneCell">
    <xdr:from>
      <xdr:col>9</xdr:col>
      <xdr:colOff>9525</xdr:colOff>
      <xdr:row>69</xdr:row>
      <xdr:rowOff>28575</xdr:rowOff>
    </xdr:from>
    <xdr:to>
      <xdr:col>10</xdr:col>
      <xdr:colOff>266700</xdr:colOff>
      <xdr:row>69</xdr:row>
      <xdr:rowOff>1104900</xdr:rowOff>
    </xdr:to>
    <xdr:pic>
      <xdr:nvPicPr>
        <xdr:cNvPr id="114" name="Picture 123"/>
        <xdr:cNvPicPr preferRelativeResize="1">
          <a:picLocks noChangeAspect="1"/>
        </xdr:cNvPicPr>
      </xdr:nvPicPr>
      <xdr:blipFill>
        <a:blip r:embed="rId109"/>
        <a:stretch>
          <a:fillRect/>
        </a:stretch>
      </xdr:blipFill>
      <xdr:spPr>
        <a:xfrm>
          <a:off x="4781550" y="25346025"/>
          <a:ext cx="1123950" cy="1076325"/>
        </a:xfrm>
        <a:prstGeom prst="rect">
          <a:avLst/>
        </a:prstGeom>
        <a:noFill/>
        <a:ln w="9525" cmpd="sng">
          <a:noFill/>
        </a:ln>
      </xdr:spPr>
    </xdr:pic>
    <xdr:clientData/>
  </xdr:twoCellAnchor>
  <xdr:twoCellAnchor editAs="oneCell">
    <xdr:from>
      <xdr:col>11</xdr:col>
      <xdr:colOff>38100</xdr:colOff>
      <xdr:row>69</xdr:row>
      <xdr:rowOff>38100</xdr:rowOff>
    </xdr:from>
    <xdr:to>
      <xdr:col>12</xdr:col>
      <xdr:colOff>257175</xdr:colOff>
      <xdr:row>69</xdr:row>
      <xdr:rowOff>1104900</xdr:rowOff>
    </xdr:to>
    <xdr:pic>
      <xdr:nvPicPr>
        <xdr:cNvPr id="115" name="Picture 124"/>
        <xdr:cNvPicPr preferRelativeResize="1">
          <a:picLocks noChangeAspect="1"/>
        </xdr:cNvPicPr>
      </xdr:nvPicPr>
      <xdr:blipFill>
        <a:blip r:embed="rId110"/>
        <a:stretch>
          <a:fillRect/>
        </a:stretch>
      </xdr:blipFill>
      <xdr:spPr>
        <a:xfrm>
          <a:off x="5953125" y="25355550"/>
          <a:ext cx="1085850" cy="1066800"/>
        </a:xfrm>
        <a:prstGeom prst="rect">
          <a:avLst/>
        </a:prstGeom>
        <a:noFill/>
        <a:ln w="9525" cmpd="sng">
          <a:noFill/>
        </a:ln>
      </xdr:spPr>
    </xdr:pic>
    <xdr:clientData/>
  </xdr:twoCellAnchor>
  <xdr:twoCellAnchor editAs="oneCell">
    <xdr:from>
      <xdr:col>13</xdr:col>
      <xdr:colOff>38100</xdr:colOff>
      <xdr:row>69</xdr:row>
      <xdr:rowOff>28575</xdr:rowOff>
    </xdr:from>
    <xdr:to>
      <xdr:col>14</xdr:col>
      <xdr:colOff>257175</xdr:colOff>
      <xdr:row>69</xdr:row>
      <xdr:rowOff>1104900</xdr:rowOff>
    </xdr:to>
    <xdr:pic>
      <xdr:nvPicPr>
        <xdr:cNvPr id="116" name="Picture 125"/>
        <xdr:cNvPicPr preferRelativeResize="1">
          <a:picLocks noChangeAspect="1"/>
        </xdr:cNvPicPr>
      </xdr:nvPicPr>
      <xdr:blipFill>
        <a:blip r:embed="rId111"/>
        <a:stretch>
          <a:fillRect/>
        </a:stretch>
      </xdr:blipFill>
      <xdr:spPr>
        <a:xfrm>
          <a:off x="7096125" y="25346025"/>
          <a:ext cx="1085850" cy="1076325"/>
        </a:xfrm>
        <a:prstGeom prst="rect">
          <a:avLst/>
        </a:prstGeom>
        <a:noFill/>
        <a:ln w="9525" cmpd="sng">
          <a:noFill/>
        </a:ln>
      </xdr:spPr>
    </xdr:pic>
    <xdr:clientData/>
  </xdr:twoCellAnchor>
  <xdr:twoCellAnchor editAs="oneCell">
    <xdr:from>
      <xdr:col>15</xdr:col>
      <xdr:colOff>28575</xdr:colOff>
      <xdr:row>69</xdr:row>
      <xdr:rowOff>28575</xdr:rowOff>
    </xdr:from>
    <xdr:to>
      <xdr:col>16</xdr:col>
      <xdr:colOff>257175</xdr:colOff>
      <xdr:row>69</xdr:row>
      <xdr:rowOff>1114425</xdr:rowOff>
    </xdr:to>
    <xdr:pic>
      <xdr:nvPicPr>
        <xdr:cNvPr id="117" name="Picture 126"/>
        <xdr:cNvPicPr preferRelativeResize="1">
          <a:picLocks noChangeAspect="1"/>
        </xdr:cNvPicPr>
      </xdr:nvPicPr>
      <xdr:blipFill>
        <a:blip r:embed="rId112"/>
        <a:stretch>
          <a:fillRect/>
        </a:stretch>
      </xdr:blipFill>
      <xdr:spPr>
        <a:xfrm>
          <a:off x="8229600" y="25346025"/>
          <a:ext cx="12573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8:S72"/>
  <sheetViews>
    <sheetView tabSelected="1" workbookViewId="0" topLeftCell="A1">
      <selection activeCell="H20" sqref="H20"/>
    </sheetView>
  </sheetViews>
  <sheetFormatPr defaultColWidth="9.140625" defaultRowHeight="12.75"/>
  <cols>
    <col min="1" max="1" width="3.00390625" style="1" customWidth="1"/>
    <col min="2" max="2" width="13.00390625" style="1" customWidth="1"/>
    <col min="3" max="3" width="4.140625" style="1" customWidth="1"/>
    <col min="4" max="4" width="13.00390625" style="1" customWidth="1"/>
    <col min="5" max="5" width="4.140625" style="1" customWidth="1"/>
    <col min="6" max="6" width="13.00390625" style="1" customWidth="1"/>
    <col min="7" max="7" width="4.140625" style="1" customWidth="1"/>
    <col min="8" max="8" width="13.00390625" style="1" customWidth="1"/>
    <col min="9" max="9" width="4.140625" style="1" customWidth="1"/>
    <col min="10" max="10" width="13.00390625" style="1" customWidth="1"/>
    <col min="11" max="11" width="4.140625" style="1" customWidth="1"/>
    <col min="12" max="12" width="13.00390625" style="1" customWidth="1"/>
    <col min="13" max="13" width="4.140625" style="1" customWidth="1"/>
    <col min="14" max="14" width="13.00390625" style="1" customWidth="1"/>
    <col min="15" max="15" width="4.140625" style="1" customWidth="1"/>
    <col min="16" max="16" width="15.421875" style="1" customWidth="1"/>
    <col min="17" max="17" width="4.140625" style="1" customWidth="1"/>
    <col min="18" max="18" width="11.421875" style="1" customWidth="1"/>
    <col min="19" max="19" width="11.421875" style="2" customWidth="1"/>
    <col min="20" max="16384" width="11.421875" style="1" customWidth="1"/>
  </cols>
  <sheetData>
    <row r="7" ht="13.5" thickBot="1"/>
    <row r="8" spans="2:14" ht="13.5" thickTop="1">
      <c r="B8" s="3" t="s">
        <v>3</v>
      </c>
      <c r="C8" s="4"/>
      <c r="D8" s="4"/>
      <c r="E8" s="4"/>
      <c r="F8" s="4"/>
      <c r="G8" s="5"/>
      <c r="H8" s="4"/>
      <c r="I8" s="4"/>
      <c r="J8" s="4"/>
      <c r="K8" s="4"/>
      <c r="L8" s="4"/>
      <c r="M8" s="4"/>
      <c r="N8" s="5"/>
    </row>
    <row r="9" spans="2:14" ht="12.75">
      <c r="B9" s="6" t="s">
        <v>4</v>
      </c>
      <c r="C9" s="7"/>
      <c r="D9" s="7"/>
      <c r="E9" s="7"/>
      <c r="F9" s="7"/>
      <c r="G9" s="8"/>
      <c r="H9" s="7"/>
      <c r="I9" s="7"/>
      <c r="J9" s="7"/>
      <c r="K9" s="7"/>
      <c r="L9" s="7"/>
      <c r="M9" s="7"/>
      <c r="N9" s="8"/>
    </row>
    <row r="10" spans="2:14" ht="13.5" thickBot="1">
      <c r="B10" s="6" t="s">
        <v>2</v>
      </c>
      <c r="C10" s="7"/>
      <c r="D10" s="7"/>
      <c r="E10" s="7"/>
      <c r="F10" s="7"/>
      <c r="G10" s="7"/>
      <c r="H10" s="9"/>
      <c r="I10" s="9"/>
      <c r="J10" s="9"/>
      <c r="K10" s="9"/>
      <c r="L10" s="9"/>
      <c r="M10" s="9"/>
      <c r="N10" s="10"/>
    </row>
    <row r="11" spans="2:7" ht="14.25" thickBot="1" thickTop="1">
      <c r="B11" s="6" t="s">
        <v>0</v>
      </c>
      <c r="C11" s="7"/>
      <c r="D11" s="7"/>
      <c r="E11" s="7"/>
      <c r="F11" s="7"/>
      <c r="G11" s="8"/>
    </row>
    <row r="12" spans="2:17" ht="25.5" customHeight="1" thickBot="1" thickTop="1">
      <c r="B12" s="11" t="s">
        <v>1</v>
      </c>
      <c r="C12" s="9"/>
      <c r="D12" s="12"/>
      <c r="E12" s="9"/>
      <c r="F12" s="9"/>
      <c r="G12" s="10"/>
      <c r="I12" s="13"/>
      <c r="J12" s="14"/>
      <c r="K12" s="14"/>
      <c r="L12" s="15">
        <f>SUM(S19+S23+S27+S31+S35+S39+S43+S47+S51+S55+S59+S63+S67+S71)</f>
        <v>0</v>
      </c>
      <c r="M12" s="14"/>
      <c r="N12" s="14"/>
      <c r="O12" s="14"/>
      <c r="P12" s="14"/>
      <c r="Q12" s="16"/>
    </row>
    <row r="13" spans="9:17" ht="32.25" thickTop="1">
      <c r="I13" s="17"/>
      <c r="J13" s="7"/>
      <c r="K13" s="7"/>
      <c r="L13" s="18">
        <f>SUM(S20+S24+S28+S32+S36+S40+S44+S48+S52+S56+S60+S64+S68+S72)</f>
        <v>0</v>
      </c>
      <c r="M13" s="7"/>
      <c r="N13" s="7"/>
      <c r="O13" s="7"/>
      <c r="P13" s="19">
        <f>(L12+L13)/224</f>
        <v>0</v>
      </c>
      <c r="Q13" s="20"/>
    </row>
    <row r="14" spans="9:17" ht="13.5" thickBot="1">
      <c r="I14" s="21"/>
      <c r="J14" s="22"/>
      <c r="K14" s="22"/>
      <c r="L14" s="22"/>
      <c r="M14" s="22"/>
      <c r="N14" s="22"/>
      <c r="O14" s="22"/>
      <c r="P14" s="22"/>
      <c r="Q14" s="23"/>
    </row>
    <row r="15" ht="13.5" thickTop="1"/>
    <row r="17" spans="2:16" ht="16.5" thickBot="1">
      <c r="B17" s="24">
        <v>1</v>
      </c>
      <c r="D17" s="24">
        <v>2</v>
      </c>
      <c r="E17" s="24"/>
      <c r="F17" s="24">
        <v>3</v>
      </c>
      <c r="G17" s="24"/>
      <c r="H17" s="24">
        <v>4</v>
      </c>
      <c r="I17" s="24"/>
      <c r="J17" s="24">
        <v>5</v>
      </c>
      <c r="K17" s="24"/>
      <c r="L17" s="24">
        <v>6</v>
      </c>
      <c r="M17" s="24"/>
      <c r="N17" s="24">
        <v>7</v>
      </c>
      <c r="O17" s="24"/>
      <c r="P17" s="24">
        <v>8</v>
      </c>
    </row>
    <row r="18" spans="2:17" ht="89.25" customHeight="1" thickBot="1" thickTop="1">
      <c r="B18" s="25"/>
      <c r="C18" s="26"/>
      <c r="D18" s="25"/>
      <c r="E18" s="26"/>
      <c r="F18" s="25"/>
      <c r="G18" s="26"/>
      <c r="H18" s="25"/>
      <c r="I18" s="26"/>
      <c r="J18" s="25"/>
      <c r="K18" s="26"/>
      <c r="L18" s="25"/>
      <c r="M18" s="26"/>
      <c r="N18" s="25"/>
      <c r="O18" s="26"/>
      <c r="P18" s="25"/>
      <c r="Q18" s="26"/>
    </row>
    <row r="19" spans="2:19" ht="14.25" thickBot="1" thickTop="1">
      <c r="B19" s="30"/>
      <c r="C19" s="27" t="str">
        <f>IF(B19="ALEC GUINNESS","OK",IF(ISNA(MATCH("*ALEC*",B19,0)),"A","CASI"))</f>
        <v>A</v>
      </c>
      <c r="D19" s="30"/>
      <c r="E19" s="27" t="str">
        <f>IF(D19="ARNOLD SCHWARZENEGGER","OK",IF(ISNA(MATCH("*SCHW*Z*G*R",D19,0)),"A","CASI"))</f>
        <v>A</v>
      </c>
      <c r="F19" s="30"/>
      <c r="G19" s="27" t="str">
        <f>IF(F19="BRUCE WILLIS","OK",IF(ISNA(MATCH("*BRUCE*",F19,0)),"A","CASI"))</f>
        <v>A</v>
      </c>
      <c r="H19" s="30"/>
      <c r="I19" s="27" t="str">
        <f>IF(H19="CLINT EASTWOOD","OK",IF(ISNA(MATCH("*CLINT*",H19,0)),"A","CASI"))</f>
        <v>A</v>
      </c>
      <c r="J19" s="30"/>
      <c r="K19" s="27" t="str">
        <f>IF(J19="GEORGE CLOONEY","OK",IF(ISNA(MATCH("*CLOO*",J19,0)),"A","CASI"))</f>
        <v>A</v>
      </c>
      <c r="L19" s="30"/>
      <c r="M19" s="27" t="str">
        <f>IF(L19="HARRISON FORD","OK",IF(ISNA(MATCH("*HARR*",L19,0)),"A","CASI"))</f>
        <v>A</v>
      </c>
      <c r="N19" s="30"/>
      <c r="O19" s="27" t="str">
        <f>IF(N19="LIV TYLER","OK",IF(ISNA(MATCH("*L*V*T*LER*",N19,0)),"A","CASI"))</f>
        <v>A</v>
      </c>
      <c r="P19" s="30"/>
      <c r="Q19" s="28" t="str">
        <f>IF(P19="NATALIE PORTMAN","OK",IF(ISNA(MATCH("*NAT*POR**",P19,0)),"A","CASI"))</f>
        <v>A</v>
      </c>
      <c r="S19" s="2">
        <f>COUNTIF(A19:R19,"OK")</f>
        <v>0</v>
      </c>
    </row>
    <row r="20" spans="2:19" ht="13.5" thickBot="1">
      <c r="B20" s="31"/>
      <c r="C20" s="29" t="str">
        <f>IF(B20="OBI WAN KENOBI","OK",IF(ISNA(MATCH("*OB*KEN*B*",B20,0)),"P","CASI"))</f>
        <v>P</v>
      </c>
      <c r="D20" s="31" t="s">
        <v>5</v>
      </c>
      <c r="E20" s="29" t="str">
        <f>IF(D20="TERMINATOR","OK",IF(ISNA(MATCH("*TERM*",D20,0)),"P","CASI"))</f>
        <v>P</v>
      </c>
      <c r="F20" s="31"/>
      <c r="G20" s="29" t="str">
        <f>IF(F20="JOHN MCCLANE","OK",IF(ISNA(MATCH("*MCCLANE*",F20,0)),"P","CASI"))</f>
        <v>P</v>
      </c>
      <c r="H20" s="31"/>
      <c r="I20" s="29" t="str">
        <f>IF(H20="HARRY CALLAHAN","OK",IF(ISNA(MATCH("*HARRY*",H20,0)),"P","CASI"))</f>
        <v>P</v>
      </c>
      <c r="J20" s="31"/>
      <c r="K20" s="29" t="str">
        <f>IF(J20="SETH GECKO","OK",IF(ISNA(MATCH("*SETH*",J20,0)),"P","CASI"))</f>
        <v>P</v>
      </c>
      <c r="L20" s="31"/>
      <c r="M20" s="29" t="str">
        <f>IF(L20="INDIANA JONES","OK",IF(ISNA(MATCH("*INDI*",L20,0)),"P","CASI"))</f>
        <v>P</v>
      </c>
      <c r="N20" s="31"/>
      <c r="O20" s="29" t="str">
        <f>IF(N20="ARWEN","OK",IF(ISNA(MATCH("*ARW*",N20,0)),"P","CASI"))</f>
        <v>P</v>
      </c>
      <c r="P20" s="31"/>
      <c r="Q20" s="29" t="str">
        <f>IF(P20="PADME AMIDALA","OK",IF(ISNA(MATCH("*AMIDALA*",P20,0)),"P","CASI"))</f>
        <v>P</v>
      </c>
      <c r="S20" s="2">
        <f aca="true" t="shared" si="0" ref="S20:S72">COUNTIF(A20:R20,"OK")</f>
        <v>0</v>
      </c>
    </row>
    <row r="21" spans="2:16" ht="16.5" thickBot="1">
      <c r="B21" s="24">
        <v>9</v>
      </c>
      <c r="D21" s="24">
        <v>10</v>
      </c>
      <c r="E21" s="24"/>
      <c r="F21" s="24">
        <v>11</v>
      </c>
      <c r="G21" s="24"/>
      <c r="H21" s="24">
        <v>12</v>
      </c>
      <c r="I21" s="24"/>
      <c r="J21" s="24">
        <v>13</v>
      </c>
      <c r="K21" s="24"/>
      <c r="L21" s="24">
        <v>14</v>
      </c>
      <c r="M21" s="24"/>
      <c r="N21" s="24">
        <v>15</v>
      </c>
      <c r="O21" s="24"/>
      <c r="P21" s="24">
        <v>16</v>
      </c>
    </row>
    <row r="22" spans="2:17" ht="89.25" customHeight="1" thickBot="1" thickTop="1">
      <c r="B22" s="25"/>
      <c r="C22" s="26"/>
      <c r="D22" s="25"/>
      <c r="E22" s="26"/>
      <c r="F22" s="25"/>
      <c r="G22" s="26"/>
      <c r="H22" s="25"/>
      <c r="I22" s="26"/>
      <c r="J22" s="25"/>
      <c r="K22" s="26"/>
      <c r="L22" s="25"/>
      <c r="M22" s="26"/>
      <c r="N22" s="25"/>
      <c r="O22" s="26"/>
      <c r="P22" s="25"/>
      <c r="Q22" s="26"/>
    </row>
    <row r="23" spans="2:19" ht="14.25" thickBot="1" thickTop="1">
      <c r="B23" s="30"/>
      <c r="C23" s="27" t="str">
        <f>IF(B23="JOHN TRAVOLTA","OK",IF(ISNA(MATCH("*TRAV*",B23,0)),"A","CASI"))</f>
        <v>A</v>
      </c>
      <c r="D23" s="30"/>
      <c r="E23" s="27" t="str">
        <f>IF(D23="GABRIEL BYRNE","OK",IF(ISNA(MATCH("*GAB*B*NE*",D23,0)),"A","CASI"))</f>
        <v>A</v>
      </c>
      <c r="F23" s="30"/>
      <c r="G23" s="27" t="str">
        <f>IF(F23="KIM BASINGER","OK",IF(ISNA(MATCH("*KIM*",F23,0)),"A","CASI"))</f>
        <v>A</v>
      </c>
      <c r="H23" s="30"/>
      <c r="I23" s="27" t="str">
        <f>IF(H23="LAURENCE FISHBURNE","OK",IF(ISNA(MATCH("*LA*NCE*FIS*NE*",H23,0)),"A","CASI"))</f>
        <v>A</v>
      </c>
      <c r="J23" s="30"/>
      <c r="K23" s="27" t="str">
        <f>IF(J23="MATT DAMON","OK",IF(ISNA(MATCH("*MAT*D*N",J23,0)),"A","CASI"))</f>
        <v>A</v>
      </c>
      <c r="L23" s="30"/>
      <c r="M23" s="27" t="str">
        <f>IF(L23="SANDRA BULLOCK","OK",IF(ISNA(MATCH("*SANDRA*",L23,0)),"A","CASI"))</f>
        <v>A</v>
      </c>
      <c r="N23" s="30"/>
      <c r="O23" s="27" t="str">
        <f>IF(N23="BRUCE WILLIS","OK",IF(ISNA(MATCH("*BRUCE*",N23,0)),"A","CASI"))</f>
        <v>A</v>
      </c>
      <c r="P23" s="30"/>
      <c r="Q23" s="28" t="str">
        <f>IF(P23="TOM HANKS","OK",IF(ISNA(MATCH("*TOM*",P23,0)),"A","CASI"))</f>
        <v>A</v>
      </c>
      <c r="S23" s="2">
        <f t="shared" si="0"/>
        <v>0</v>
      </c>
    </row>
    <row r="24" spans="2:19" ht="13.5" thickBot="1">
      <c r="B24" s="31"/>
      <c r="C24" s="29" t="str">
        <f>IF(B24="VINCENT VEGA","OK",IF(ISNA(MATCH("*VIN*V*G*",B24,0)),"P","CASI"))</f>
        <v>P</v>
      </c>
      <c r="D24" s="31"/>
      <c r="E24" s="29" t="str">
        <f>IF(D24="DEAN KEATON","OK",IF(ISNA(MATCH("*D*N*K*TON*",D24,0)),"P","CASI"))</f>
        <v>P</v>
      </c>
      <c r="F24" s="31"/>
      <c r="G24" s="29" t="str">
        <f>IF(F24="LYNN","OK",IF(ISNA(MATCH("*LYN*",F24,0)),"P","CASI"))</f>
        <v>P</v>
      </c>
      <c r="H24" s="31"/>
      <c r="I24" s="29" t="str">
        <f>IF(H24="MORFEO","OK",IF(ISNA(MATCH("*MORF*",H24,0)),"P","CASI"))</f>
        <v>P</v>
      </c>
      <c r="J24" s="31"/>
      <c r="K24" s="29" t="str">
        <f>IF(J24="JASON BOURNE","OK",IF(ISNA(MATCH("*BOURNE*",J24,0)),"P","CASI"))</f>
        <v>P</v>
      </c>
      <c r="L24" s="31"/>
      <c r="M24" s="29" t="str">
        <f>IF(L24="ANNIE","OK",IF(ISNA(MATCH("*AN*E",L24,0)),"P","CASI"))</f>
        <v>P</v>
      </c>
      <c r="N24" s="31"/>
      <c r="O24" s="29" t="str">
        <f>IF(N24="JOHN SMITH","OK",IF(ISNA(MATCH("*JOHN*",N24,0)),"P","CASI"))</f>
        <v>P</v>
      </c>
      <c r="P24" s="31"/>
      <c r="Q24" s="29" t="str">
        <f>IF(P24="CHUCK NOLAND","OK",IF(ISNA(MATCH("*CH*K*",P24,0)),"P","CASI"))</f>
        <v>P</v>
      </c>
      <c r="S24" s="2">
        <f t="shared" si="0"/>
        <v>0</v>
      </c>
    </row>
    <row r="25" spans="2:16" ht="16.5" thickBot="1">
      <c r="B25" s="24">
        <v>17</v>
      </c>
      <c r="C25" s="24"/>
      <c r="D25" s="24">
        <v>18</v>
      </c>
      <c r="E25" s="24"/>
      <c r="F25" s="24">
        <v>19</v>
      </c>
      <c r="G25" s="24"/>
      <c r="H25" s="24">
        <v>20</v>
      </c>
      <c r="I25" s="24"/>
      <c r="J25" s="24">
        <v>21</v>
      </c>
      <c r="K25" s="24"/>
      <c r="L25" s="24">
        <v>22</v>
      </c>
      <c r="M25" s="24"/>
      <c r="N25" s="24">
        <v>23</v>
      </c>
      <c r="O25" s="24"/>
      <c r="P25" s="24">
        <v>24</v>
      </c>
    </row>
    <row r="26" spans="2:17" ht="89.25" customHeight="1" thickBot="1" thickTop="1">
      <c r="B26" s="25"/>
      <c r="C26" s="26"/>
      <c r="D26" s="25"/>
      <c r="E26" s="26"/>
      <c r="F26" s="25"/>
      <c r="G26" s="26"/>
      <c r="H26" s="25"/>
      <c r="I26" s="26"/>
      <c r="J26" s="25"/>
      <c r="K26" s="26"/>
      <c r="L26" s="25"/>
      <c r="M26" s="26"/>
      <c r="N26" s="25"/>
      <c r="O26" s="26"/>
      <c r="P26" s="25"/>
      <c r="Q26" s="26"/>
    </row>
    <row r="27" spans="2:19" ht="14.25" thickBot="1" thickTop="1">
      <c r="B27" s="30"/>
      <c r="C27" s="27" t="str">
        <f>IF(B27="SACHA BARON COHEN","OK",IF(ISNA(MATCH("*SACHA*",B27,0)),"A","CASI"))</f>
        <v>A</v>
      </c>
      <c r="D27" s="30"/>
      <c r="E27" s="27" t="str">
        <f>IF(D27="VIN DIESEL","OK",IF(ISNA(MATCH("*VIN*",D27,0)),"A","CASI"))</f>
        <v>A</v>
      </c>
      <c r="F27" s="30"/>
      <c r="G27" s="27" t="str">
        <f>IF(F27="FRANKA POTENTE","OK",IF(ISNA(MATCH("*FRAN*POT*",F27,0)),"A","CASI"))</f>
        <v>A</v>
      </c>
      <c r="H27" s="30"/>
      <c r="I27" s="27" t="str">
        <f>IF(H27="ELIJAH WOOD","OK",IF(ISNA(MATCH("*ELIJ*W*",H27,0)),"A","CASI"))</f>
        <v>A</v>
      </c>
      <c r="J27" s="30"/>
      <c r="K27" s="27" t="str">
        <f>IF(J27="CAMERON DIAZ","OK",IF(ISNA(MATCH("*CAMERON*",J27,0)),"A","CASI"))</f>
        <v>A</v>
      </c>
      <c r="L27" s="30"/>
      <c r="M27" s="27" t="str">
        <f>IF(L27="SANTIAGO SEGURA","OK",IF(ISNA(MATCH("*SEGURA*",L27,0)),"A","CASI"))</f>
        <v>A</v>
      </c>
      <c r="N27" s="30"/>
      <c r="O27" s="27" t="str">
        <f>IF(N27="MICHELLE PFEIFFER","OK",IF(ISNA(MATCH("*MICH*PF*F",N27,0)),"A","CASI"))</f>
        <v>A</v>
      </c>
      <c r="P27" s="30"/>
      <c r="Q27" s="28" t="str">
        <f>IF(P27="HARRISON FORD","OK",IF(ISNA(MATCH("*HARR*FO*",P27,0)),"A","CASI"))</f>
        <v>A</v>
      </c>
      <c r="S27" s="2">
        <f t="shared" si="0"/>
        <v>0</v>
      </c>
    </row>
    <row r="28" spans="2:19" ht="13.5" thickBot="1">
      <c r="B28" s="31"/>
      <c r="C28" s="29" t="str">
        <f>IF(B28="ALI G","OK",IF(ISNA(MATCH("*ALI*",B28,0)),"P","CASI"))</f>
        <v>P</v>
      </c>
      <c r="D28" s="31"/>
      <c r="E28" s="29" t="str">
        <f>IF(D28="DOMINIC TORETTO","OK",IF(ISNA(MATCH("*DOMIN*TOR*",D28,0)),"P","CASI"))</f>
        <v>P</v>
      </c>
      <c r="F28" s="31"/>
      <c r="G28" s="29" t="str">
        <f>IF(F28="MARIE","OK",IF(ISNA(MATCH("*RESP*",F28,0)),"P","CASI"))</f>
        <v>P</v>
      </c>
      <c r="H28" s="31"/>
      <c r="I28" s="29" t="str">
        <f>IF(H28="FRODO BOLSON","OK",IF(ISNA(MATCH("*FRODO*",H28,0)),"P","CASI"))</f>
        <v>P</v>
      </c>
      <c r="J28" s="31"/>
      <c r="K28" s="29" t="str">
        <f>IF(J28="MARY","OK",IF(ISNA(MATCH("*MAR*",J28,0)),"P","CASI"))</f>
        <v>P</v>
      </c>
      <c r="L28" s="31"/>
      <c r="M28" s="29" t="str">
        <f>IF(L28="JOSE LUIS TORRENTE","OK",IF(ISNA(MATCH("*TORRENTE*",L28,0)),"P","CASI"))</f>
        <v>P</v>
      </c>
      <c r="N28" s="31"/>
      <c r="O28" s="29" t="str">
        <f>IF(N28="CATWOMAN","OK",IF(ISNA(MATCH("*CAT*",N28,0)),"P","CASI"))</f>
        <v>P</v>
      </c>
      <c r="P28" s="31"/>
      <c r="Q28" s="29" t="str">
        <f>IF(P28="DR. RICHARD KIMBLE","OK",IF(ISNA(MATCH("*RICH*KIM*",P28,0)),"P","CASI"))</f>
        <v>P</v>
      </c>
      <c r="S28" s="2">
        <f t="shared" si="0"/>
        <v>0</v>
      </c>
    </row>
    <row r="29" spans="2:16" ht="16.5" thickBot="1">
      <c r="B29" s="24">
        <v>25</v>
      </c>
      <c r="C29" s="24"/>
      <c r="D29" s="24">
        <v>26</v>
      </c>
      <c r="E29" s="24"/>
      <c r="F29" s="24">
        <v>27</v>
      </c>
      <c r="G29" s="24"/>
      <c r="H29" s="24">
        <v>28</v>
      </c>
      <c r="I29" s="24"/>
      <c r="J29" s="24">
        <v>29</v>
      </c>
      <c r="K29" s="24"/>
      <c r="L29" s="24">
        <v>30</v>
      </c>
      <c r="M29" s="24"/>
      <c r="N29" s="24">
        <v>31</v>
      </c>
      <c r="O29" s="24"/>
      <c r="P29" s="24">
        <v>32</v>
      </c>
    </row>
    <row r="30" spans="2:17" ht="89.25" customHeight="1" thickBot="1" thickTop="1">
      <c r="B30" s="25"/>
      <c r="C30" s="26"/>
      <c r="D30" s="25"/>
      <c r="E30" s="26"/>
      <c r="F30" s="25"/>
      <c r="G30" s="26"/>
      <c r="H30" s="25"/>
      <c r="I30" s="26"/>
      <c r="J30" s="25"/>
      <c r="K30" s="26"/>
      <c r="L30" s="25"/>
      <c r="M30" s="26"/>
      <c r="N30" s="25"/>
      <c r="O30" s="26"/>
      <c r="P30" s="25"/>
      <c r="Q30" s="26"/>
    </row>
    <row r="31" spans="2:19" ht="14.25" thickBot="1" thickTop="1">
      <c r="B31" s="30"/>
      <c r="C31" s="27" t="str">
        <f>IF(B31="SEAN CONNERY","OK",IF(ISNA(MATCH("*CON*RY*",B31,0)),"A","CASI"))</f>
        <v>A</v>
      </c>
      <c r="D31" s="30"/>
      <c r="E31" s="27" t="str">
        <f>IF(D31="CARRIE FISHER","OK",IF(ISNA(MATCH("*CARR*F*",D31,0)),"A","CASI"))</f>
        <v>A</v>
      </c>
      <c r="F31" s="30"/>
      <c r="G31" s="27" t="str">
        <f>IF(F31="HUGH JACKMAN","OK",IF(ISNA(MATCH("*H*JACK**",F31,0)),"A","CASI"))</f>
        <v>A</v>
      </c>
      <c r="H31" s="30"/>
      <c r="I31" s="27" t="str">
        <f>IF(H31="UMA THURMAN","OK",IF(ISNA(MATCH("*UMA*",H31,0)),"A","CASI"))</f>
        <v>A</v>
      </c>
      <c r="J31" s="30"/>
      <c r="K31" s="27" t="str">
        <f>IF(J31="LEONARDO DICAPRIO","OK",IF(ISNA(MATCH("*LEONARDO*",J31,0)),"A","CASI"))</f>
        <v>A</v>
      </c>
      <c r="L31" s="30"/>
      <c r="M31" s="27" t="str">
        <f>IF(L31="JASON STATHAM","OK",IF(ISNA(MATCH("*JAS*STAT*",L31,0)),"A","CASI"))</f>
        <v>A</v>
      </c>
      <c r="N31" s="30"/>
      <c r="O31" s="27" t="str">
        <f>IF(N31="PAZ VEGA","OK",IF(ISNA(MATCH("*PAZ*",N31,0)),"A","CASI"))</f>
        <v>A</v>
      </c>
      <c r="P31" s="30"/>
      <c r="Q31" s="28" t="str">
        <f>IF(P31="VINNIE JONES","OK",IF(ISNA(MATCH("*VIN*JON*",P31,0)),"A","CASI"))</f>
        <v>A</v>
      </c>
      <c r="S31" s="2">
        <f t="shared" si="0"/>
        <v>0</v>
      </c>
    </row>
    <row r="32" spans="2:19" ht="13.5" thickBot="1">
      <c r="B32" s="31"/>
      <c r="C32" s="29" t="str">
        <f>IF(B32="ALLAN QUATERMAIN","OK",IF(ISNA(MATCH("*ALLAN*",B32,0)),"P","CASI"))</f>
        <v>P</v>
      </c>
      <c r="D32" s="31"/>
      <c r="E32" s="29" t="str">
        <f>IF(D32="PRINCESA LEIA","OK",IF(ISNA(MATCH("*LEIA*",D32,0)),"P","CASI"))</f>
        <v>P</v>
      </c>
      <c r="F32" s="31"/>
      <c r="G32" s="29" t="str">
        <f>IF(F32="VAN HELSING","OK",IF(ISNA(MATCH("*VAN*",F32,0)),"P","CASI"))</f>
        <v>P</v>
      </c>
      <c r="H32" s="31"/>
      <c r="I32" s="29" t="str">
        <f>IF(H32="MAMBA NEGRA","OK",IF(ISNA(MATCH("*MAMBA*",H32,0)),"P","CASI"))</f>
        <v>P</v>
      </c>
      <c r="J32" s="31"/>
      <c r="K32" s="29" t="str">
        <f>IF(J32="HOWARD HUGHES","OK",IF(ISNA(MATCH("*HOW*HUG*",J32,0)),"P","CASI"))</f>
        <v>P</v>
      </c>
      <c r="L32" s="31"/>
      <c r="M32" s="29" t="str">
        <f>IF(L32="FRANK MARTIN","OK",IF(ISNA(MATCH("*FRAN*M*",L32,0)),"P","CASI"))</f>
        <v>P</v>
      </c>
      <c r="N32" s="31"/>
      <c r="O32" s="29" t="str">
        <f>IF(N32="LUCIA","OK",IF(ISNA(MATCH("*LUC*",N32,0)),"P","CASI"))</f>
        <v>P</v>
      </c>
      <c r="P32" s="31"/>
      <c r="Q32" s="29" t="str">
        <f>IF(P32="BIG CHRIS","OK",IF(ISNA(MATCH("*BIG C*",P32,0)),"P","CASI"))</f>
        <v>P</v>
      </c>
      <c r="S32" s="2">
        <f t="shared" si="0"/>
        <v>0</v>
      </c>
    </row>
    <row r="33" spans="2:16" ht="16.5" thickBot="1">
      <c r="B33" s="24">
        <v>33</v>
      </c>
      <c r="C33" s="24"/>
      <c r="D33" s="24">
        <v>34</v>
      </c>
      <c r="E33" s="24"/>
      <c r="F33" s="24">
        <v>35</v>
      </c>
      <c r="G33" s="24"/>
      <c r="H33" s="24">
        <v>36</v>
      </c>
      <c r="I33" s="24"/>
      <c r="J33" s="24">
        <v>37</v>
      </c>
      <c r="K33" s="24"/>
      <c r="L33" s="24">
        <v>38</v>
      </c>
      <c r="M33" s="24"/>
      <c r="N33" s="24">
        <v>39</v>
      </c>
      <c r="O33" s="24"/>
      <c r="P33" s="24">
        <v>40</v>
      </c>
    </row>
    <row r="34" spans="2:17" ht="89.25" customHeight="1" thickBot="1" thickTop="1">
      <c r="B34" s="25"/>
      <c r="C34" s="26"/>
      <c r="D34" s="25"/>
      <c r="E34" s="26"/>
      <c r="F34" s="25"/>
      <c r="G34" s="26"/>
      <c r="H34" s="25"/>
      <c r="I34" s="26"/>
      <c r="J34" s="25"/>
      <c r="K34" s="26"/>
      <c r="L34" s="25"/>
      <c r="M34" s="26"/>
      <c r="N34" s="25"/>
      <c r="O34" s="26"/>
      <c r="P34" s="25"/>
      <c r="Q34" s="26"/>
    </row>
    <row r="35" spans="2:19" ht="14.25" thickBot="1" thickTop="1">
      <c r="B35" s="30"/>
      <c r="C35" s="27" t="str">
        <f>IF(B35="ANGELINA JOLIE","OK",IF(ISNA(MATCH("*ANGE*JOL*",B35,0)),"A","CASI"))</f>
        <v>A</v>
      </c>
      <c r="D35" s="30"/>
      <c r="E35" s="27" t="str">
        <f>IF(D35="JAMES MARSDEN","OK",IF(ISNA(MATCH("*JAM*MAR*",D35,0)),"A","CASI"))</f>
        <v>A</v>
      </c>
      <c r="F35" s="30"/>
      <c r="G35" s="27" t="str">
        <f>IF(F35="MILLA JOVOVICH","OK",IF(ISNA(MATCH("*MILLA*",F35,0)),"A","CASI"))</f>
        <v>A</v>
      </c>
      <c r="H35" s="30"/>
      <c r="I35" s="27" t="str">
        <f>IF(H35="PIERCE BROSNAN","OK",IF(ISNA(MATCH("*PIERCE*",H35,0)),"A","CASI"))</f>
        <v>A</v>
      </c>
      <c r="J35" s="30"/>
      <c r="K35" s="27" t="str">
        <f>IF(J35="NICOLAS CAGE","OK",IF(ISNA(MATCH("*CAGE*",J35,0)),"A","CASI"))</f>
        <v>A</v>
      </c>
      <c r="L35" s="30"/>
      <c r="M35" s="27" t="str">
        <f>IF(L35="CARMEN MAURA","OK",IF(ISNA(MATCH("*CARMEN*",L35,0)),"A","CASI"))</f>
        <v>A</v>
      </c>
      <c r="N35" s="30"/>
      <c r="O35" s="27" t="str">
        <f>IF(N35="MEL GIBSON","OK",IF(ISNA(MATCH("*MEL*",N35,0)),"A","CASI"))</f>
        <v>A</v>
      </c>
      <c r="P35" s="30"/>
      <c r="Q35" s="28" t="str">
        <f>IF(P35="JOSE CORONADO","OK",IF(ISNA(MATCH("*CORONAD*",P35,0)),"A","CASI"))</f>
        <v>A</v>
      </c>
      <c r="S35" s="2">
        <f t="shared" si="0"/>
        <v>0</v>
      </c>
    </row>
    <row r="36" spans="2:19" ht="13.5" thickBot="1">
      <c r="B36" s="31"/>
      <c r="C36" s="29" t="str">
        <f>IF(B36="SWAY","OK",IF(ISNA(MATCH("*S*AY*",B36,0)),"P","CASI"))</f>
        <v>P</v>
      </c>
      <c r="D36" s="31"/>
      <c r="E36" s="29" t="str">
        <f>IF(D36="SCOTT SUMMERS","OK",IF(ISNA(MATCH("*SC*S*MM*",D36,0)),"P","CASI"))</f>
        <v>P</v>
      </c>
      <c r="F36" s="31"/>
      <c r="G36" s="29" t="str">
        <f>IF(F36="ALICE","OK",IF(ISNA(MATCH("*AL*C*",F36,0)),"P","CASI"))</f>
        <v>P</v>
      </c>
      <c r="H36" s="31"/>
      <c r="I36" s="29" t="str">
        <f>IF(H36="JAMES BOND","OK",IF(ISNA(MATCH("*JAMES*",H36,0)),"P","CASI"))</f>
        <v>P</v>
      </c>
      <c r="J36" s="31"/>
      <c r="K36" s="29" t="str">
        <f>IF(J36="STANLEY GOODSPEED","OK",IF(ISNA(MATCH("*STAN*G*DSP*",J36,0)),"P","CASI"))</f>
        <v>P</v>
      </c>
      <c r="L36" s="31"/>
      <c r="M36" s="29" t="str">
        <f>IF(L36="JULIA","OK",IF(ISNA(MATCH("*JUL*",L36,0)),"P","CASI"))</f>
        <v>P</v>
      </c>
      <c r="N36" s="31"/>
      <c r="O36" s="29" t="str">
        <f>IF(N36="WILLIAM WALLACE","OK",IF(ISNA(MATCH("*WILL*WALL*",N36,0)),"P","CASI"))</f>
        <v>P</v>
      </c>
      <c r="P36" s="31"/>
      <c r="Q36" s="29" t="str">
        <f>IF(P36="RAFAEL MAZAS","OK",IF(ISNA(MATCH("*RAF*MAZ*",P36,0)),"P","CASI"))</f>
        <v>P</v>
      </c>
      <c r="S36" s="2">
        <f t="shared" si="0"/>
        <v>0</v>
      </c>
    </row>
    <row r="37" spans="2:16" ht="16.5" thickBot="1">
      <c r="B37" s="24">
        <v>41</v>
      </c>
      <c r="C37" s="24"/>
      <c r="D37" s="24">
        <v>42</v>
      </c>
      <c r="E37" s="24"/>
      <c r="F37" s="24">
        <v>43</v>
      </c>
      <c r="G37" s="24"/>
      <c r="H37" s="24">
        <v>44</v>
      </c>
      <c r="I37" s="24"/>
      <c r="J37" s="24">
        <v>45</v>
      </c>
      <c r="K37" s="24"/>
      <c r="L37" s="24">
        <v>46</v>
      </c>
      <c r="M37" s="24"/>
      <c r="N37" s="24">
        <v>47</v>
      </c>
      <c r="O37" s="24"/>
      <c r="P37" s="24">
        <v>48</v>
      </c>
    </row>
    <row r="38" spans="2:17" ht="89.25" customHeight="1" thickBot="1" thickTop="1">
      <c r="B38" s="25"/>
      <c r="C38" s="26"/>
      <c r="D38" s="25"/>
      <c r="E38" s="26"/>
      <c r="F38" s="25"/>
      <c r="G38" s="26"/>
      <c r="H38" s="25"/>
      <c r="I38" s="26"/>
      <c r="J38" s="25"/>
      <c r="K38" s="26"/>
      <c r="L38" s="25"/>
      <c r="M38" s="26"/>
      <c r="N38" s="25"/>
      <c r="O38" s="26"/>
      <c r="P38" s="25"/>
      <c r="Q38" s="26"/>
    </row>
    <row r="39" spans="2:19" ht="14.25" thickBot="1" thickTop="1">
      <c r="B39" s="30"/>
      <c r="C39" s="27" t="str">
        <f>IF(B39="KEVIN COSTNER","OK",IF(ISNA(MATCH("*KEVIN*",B39,0)),"A","CASI"))</f>
        <v>A</v>
      </c>
      <c r="D39" s="30"/>
      <c r="E39" s="27" t="str">
        <f>IF(D39="CATE BLANCHETT","OK",IF(ISNA(MATCH("*CATE BLANC*",D39,0)),"A","CASI"))</f>
        <v>A</v>
      </c>
      <c r="F39" s="30"/>
      <c r="G39" s="27" t="str">
        <f>IF(F39="SANTIAGO SEGURA","OK",IF(ISNA(MATCH("*SEGURA*",F39,0)),"A","CASI"))</f>
        <v>A</v>
      </c>
      <c r="H39" s="30"/>
      <c r="I39" s="27" t="str">
        <f>IF(H39="VIN DIESEL","OK",IF(ISNA(MATCH("*VIN*",H39,0)),"A","CASI"))</f>
        <v>A</v>
      </c>
      <c r="J39" s="30"/>
      <c r="K39" s="27" t="str">
        <f>IF(J39="KATE WINSLET","OK",IF(ISNA(MATCH("*KATE W*",J39,0)),"A","CASI"))</f>
        <v>A</v>
      </c>
      <c r="L39" s="30"/>
      <c r="M39" s="27" t="str">
        <f>IF(L39="SAMUEL L. JACKSON","OK",IF(ISNA(MATCH("*SAMUEL*",L39,0)),"A","CASI"))</f>
        <v>A</v>
      </c>
      <c r="N39" s="30"/>
      <c r="O39" s="27" t="str">
        <f>IF(N39="JOHN TRAVOLTA","OK",IF(ISNA(MATCH("*TRAV*",N39,0)),"A","CASI"))</f>
        <v>A</v>
      </c>
      <c r="P39" s="30"/>
      <c r="Q39" s="28" t="str">
        <f>IF(P39="VICTORIA ABRIL","OK",IF(ISNA(MATCH("*VICT*AB*",P39,0)),"A","CASI"))</f>
        <v>A</v>
      </c>
      <c r="S39" s="2">
        <f t="shared" si="0"/>
        <v>0</v>
      </c>
    </row>
    <row r="40" spans="2:19" ht="13.5" thickBot="1">
      <c r="B40" s="31"/>
      <c r="C40" s="29" t="str">
        <f>IF(B40="WYATT EARP","OK",IF(ISNA(MATCH("*WY*EAR*",B40,0)),"P","CASI"))</f>
        <v>P</v>
      </c>
      <c r="D40" s="31"/>
      <c r="E40" s="29" t="str">
        <f>IF(D40="GALADRIEL","OK",IF(ISNA(MATCH("*GALAD*",D40,0)),"P","CASI"))</f>
        <v>P</v>
      </c>
      <c r="F40" s="31"/>
      <c r="G40" s="29" t="str">
        <f>IF(F40="JOSE MARI","OK",IF(ISNA(MATCH("*JOSE*MAR*",F40,0)),"P","CASI"))</f>
        <v>P</v>
      </c>
      <c r="H40" s="31"/>
      <c r="I40" s="29" t="str">
        <f>IF(H40="RIDDICK","OK",IF(ISNA(MATCH("*RID*K*",H40,0)),"P","CASI"))</f>
        <v>P</v>
      </c>
      <c r="J40" s="31"/>
      <c r="K40" s="29" t="str">
        <f>IF(J40="ROSE DEWITT BUKATER","OK",IF(ISNA(MATCH("*ROSE D*",J40,0)),"P","CASI"))</f>
        <v>P</v>
      </c>
      <c r="L40" s="31"/>
      <c r="M40" s="29" t="str">
        <f>IF(L40="WEST","OK",IF(ISNA(MATCH("*WES*",L40,0)),"P","CASI"))</f>
        <v>P</v>
      </c>
      <c r="N40" s="31"/>
      <c r="O40" s="29" t="str">
        <f>IF(N40="TONY MANERO","OK",IF(ISNA(MATCH("*TONY*",N40,0)),"P","CASI"))</f>
        <v>P</v>
      </c>
      <c r="P40" s="31"/>
      <c r="Q40" s="29" t="str">
        <f>IF(P40="ANDREA CARACORTADA","OK",IF(ISNA(MATCH("*ANDR*CARA*",P40,0)),"P","CASI"))</f>
        <v>P</v>
      </c>
      <c r="S40" s="2">
        <f t="shared" si="0"/>
        <v>0</v>
      </c>
    </row>
    <row r="41" spans="2:16" ht="16.5" thickBot="1">
      <c r="B41" s="24">
        <v>49</v>
      </c>
      <c r="C41" s="24"/>
      <c r="D41" s="24">
        <v>50</v>
      </c>
      <c r="E41" s="24"/>
      <c r="F41" s="24">
        <v>51</v>
      </c>
      <c r="G41" s="24"/>
      <c r="H41" s="24">
        <v>52</v>
      </c>
      <c r="I41" s="24"/>
      <c r="J41" s="24">
        <v>53</v>
      </c>
      <c r="K41" s="24"/>
      <c r="L41" s="24">
        <v>54</v>
      </c>
      <c r="M41" s="24"/>
      <c r="N41" s="24">
        <v>55</v>
      </c>
      <c r="O41" s="24"/>
      <c r="P41" s="24">
        <v>56</v>
      </c>
    </row>
    <row r="42" spans="2:17" ht="89.25" customHeight="1" thickBot="1" thickTop="1">
      <c r="B42" s="25"/>
      <c r="C42" s="26"/>
      <c r="D42" s="25"/>
      <c r="E42" s="26"/>
      <c r="F42" s="25"/>
      <c r="G42" s="26"/>
      <c r="H42" s="25"/>
      <c r="I42" s="26"/>
      <c r="J42" s="25"/>
      <c r="K42" s="26"/>
      <c r="L42" s="25"/>
      <c r="M42" s="26"/>
      <c r="N42" s="25"/>
      <c r="O42" s="26"/>
      <c r="P42" s="25"/>
      <c r="Q42" s="26"/>
    </row>
    <row r="43" spans="2:19" ht="14.25" thickBot="1" thickTop="1">
      <c r="B43" s="30"/>
      <c r="C43" s="27" t="str">
        <f>IF(B43="EDUARDO NORIEGA","OK",IF(ISNA(MATCH("*ED*NOR*",B43,0)),"A","CASI"))</f>
        <v>A</v>
      </c>
      <c r="D43" s="30"/>
      <c r="E43" s="27" t="str">
        <f>IF(D43="ANTHONY HOPKINS","OK",IF(ISNA(MATCH("*ANT*HOP*",D43,0)),"A","CASI"))</f>
        <v>A</v>
      </c>
      <c r="F43" s="30"/>
      <c r="G43" s="27" t="str">
        <f>IF(F43="MICHELLE RODRIGUEZ","OK",IF(ISNA(MATCH("*MICH*ROD*",F43,0)),"A","CASI"))</f>
        <v>A</v>
      </c>
      <c r="H43" s="30"/>
      <c r="I43" s="27" t="str">
        <f>IF(H43="LESLIE NIELSEN","OK",IF(ISNA(MATCH("*LESLIE*",H43,0)),"A","CASI"))</f>
        <v>A</v>
      </c>
      <c r="J43" s="30"/>
      <c r="K43" s="27" t="str">
        <f>IF(J43="SHANNON ELIZABETH","OK",IF(ISNA(MATCH("*SHAN*ELIZ",J43,0)),"A","CASI"))</f>
        <v>A</v>
      </c>
      <c r="L43" s="30"/>
      <c r="M43" s="27" t="str">
        <f>IF(L43="MORGAN FREEMAN","OK",IF(ISNA(MATCH("*MORGAN*",L43,0)),"A","CASI"))</f>
        <v>A</v>
      </c>
      <c r="N43" s="30"/>
      <c r="O43" s="27" t="str">
        <f>IF(N43="BRAD PITT","OK",IF(ISNA(MATCH("*BRAD*",N43,0)),"A","CASI"))</f>
        <v>A</v>
      </c>
      <c r="P43" s="30"/>
      <c r="Q43" s="28" t="str">
        <f>IF(P43="GEENA DAVIS","OK",IF(ISNA(MATCH("*G*NA*DAV*",P43,0)),"A","CASI"))</f>
        <v>A</v>
      </c>
      <c r="S43" s="2">
        <f t="shared" si="0"/>
        <v>0</v>
      </c>
    </row>
    <row r="44" spans="2:19" ht="13.5" thickBot="1">
      <c r="B44" s="31"/>
      <c r="C44" s="29" t="str">
        <f>IF(B44="EL LOBO","OK",IF(ISNA(MATCH("*LOBO*",B44,0)),"P","CASI"))</f>
        <v>P</v>
      </c>
      <c r="D44" s="31"/>
      <c r="E44" s="29" t="str">
        <f>IF(D44="DR. HANNIBAL LECTER","OK",IF(ISNA(MATCH("*HAN*LEC*",D44,0)),"P","CASI"))</f>
        <v>P</v>
      </c>
      <c r="F44" s="31"/>
      <c r="G44" s="29" t="str">
        <f>IF(F44="RAIN","OK",IF(ISNA(MATCH("*R*N*",F44,0)),"P","CASI"))</f>
        <v>P</v>
      </c>
      <c r="H44" s="31"/>
      <c r="I44" s="29" t="str">
        <f>IF(H44="MR. MAGOO","OK",IF(ISNA(MATCH("*MAG*",H44,0)),"P","CASI"))</f>
        <v>P</v>
      </c>
      <c r="J44" s="31"/>
      <c r="K44" s="29" t="str">
        <f>IF(J44="NADIA","OK",IF(ISNA(MATCH("*NAD*",J44,0)),"P","CASI"))</f>
        <v>P</v>
      </c>
      <c r="L44" s="31"/>
      <c r="M44" s="29" t="str">
        <f>IF(L44="WILLIAM SOMERSET","OK",IF(ISNA(MATCH("*WILL*SOM*",L44,0)),"P","CASI"))</f>
        <v>P</v>
      </c>
      <c r="N44" s="31"/>
      <c r="O44" s="29" t="str">
        <f>IF(N44="AQUILES","OK",IF(ISNA(MATCH("*A*LES*",N44,0)),"P","CASI"))</f>
        <v>P</v>
      </c>
      <c r="P44" s="31"/>
      <c r="Q44" s="29" t="str">
        <f>IF(P44="THELMA","OK",IF(ISNA(MATCH("*T*MA*",P44,0)),"P","CASI"))</f>
        <v>P</v>
      </c>
      <c r="S44" s="2">
        <f t="shared" si="0"/>
        <v>0</v>
      </c>
    </row>
    <row r="45" spans="2:16" ht="16.5" thickBot="1">
      <c r="B45" s="24">
        <v>57</v>
      </c>
      <c r="C45" s="24"/>
      <c r="D45" s="24">
        <v>58</v>
      </c>
      <c r="E45" s="24"/>
      <c r="F45" s="24">
        <v>59</v>
      </c>
      <c r="G45" s="24"/>
      <c r="H45" s="24">
        <v>60</v>
      </c>
      <c r="I45" s="24"/>
      <c r="J45" s="24">
        <v>61</v>
      </c>
      <c r="K45" s="24"/>
      <c r="L45" s="24">
        <v>62</v>
      </c>
      <c r="M45" s="24"/>
      <c r="N45" s="24">
        <v>63</v>
      </c>
      <c r="O45" s="24"/>
      <c r="P45" s="24">
        <v>64</v>
      </c>
    </row>
    <row r="46" spans="2:17" ht="89.25" customHeight="1" thickBot="1" thickTop="1">
      <c r="B46" s="25"/>
      <c r="C46" s="26"/>
      <c r="D46" s="25"/>
      <c r="E46" s="26"/>
      <c r="F46" s="25"/>
      <c r="G46" s="26"/>
      <c r="H46" s="25"/>
      <c r="I46" s="26"/>
      <c r="J46" s="25"/>
      <c r="K46" s="26"/>
      <c r="L46" s="25"/>
      <c r="M46" s="26"/>
      <c r="N46" s="25"/>
      <c r="O46" s="26"/>
      <c r="P46" s="25"/>
      <c r="Q46" s="26"/>
    </row>
    <row r="47" spans="2:19" ht="14.25" thickBot="1" thickTop="1">
      <c r="B47" s="30"/>
      <c r="C47" s="27" t="str">
        <f>IF(B47="BEN AFFLECK","OK",IF(ISNA(MATCH("*BEN AF*",B47,0)),"A","CASI"))</f>
        <v>A</v>
      </c>
      <c r="D47" s="30"/>
      <c r="E47" s="27" t="str">
        <f>IF(D47="ANTONIO BANDERAS","OK",IF(ISNA(MATCH("*BANDER*",D47,0)),"A","CASI"))</f>
        <v>A</v>
      </c>
      <c r="F47" s="30"/>
      <c r="G47" s="27" t="str">
        <f>IF(F47="HEATHER GRAHAM","OK",IF(ISNA(MATCH("*HEA*GRA*",F47,0)),"A","CASI"))</f>
        <v>A</v>
      </c>
      <c r="H47" s="30"/>
      <c r="I47" s="27" t="str">
        <f>IF(H47="DENISE RICHARDS","OK",IF(ISNA(MATCH("*DENISE*",H47,0)),"A","CASI"))</f>
        <v>A</v>
      </c>
      <c r="J47" s="30"/>
      <c r="K47" s="27" t="str">
        <f>IF(J47="COLIN FARRELL","OK",IF(ISNA(MATCH("*COLIN FAR*L*",J47,0)),"A","CASI"))</f>
        <v>A</v>
      </c>
      <c r="L47" s="30"/>
      <c r="M47" s="27" t="str">
        <f>IF(L47="LAUREN HOLLY","OK",IF(ISNA(MATCH("*LAUREN*",L47,0)),"A","CASI"))</f>
        <v>A</v>
      </c>
      <c r="N47" s="30"/>
      <c r="O47" s="27" t="str">
        <f>IF(N47="SYLVESTER STALLONE","OK",IF(ISNA(MATCH("*S*VESTER*",N47,0)),"A","CASI"))</f>
        <v>A</v>
      </c>
      <c r="P47" s="30"/>
      <c r="Q47" s="28" t="str">
        <f>IF(P47="TOM HANKS","OK",IF(ISNA(MATCH("*TOM H*",P47,0)),"A","CASI"))</f>
        <v>A</v>
      </c>
      <c r="S47" s="2">
        <f t="shared" si="0"/>
        <v>0</v>
      </c>
    </row>
    <row r="48" spans="2:19" ht="13.5" thickBot="1">
      <c r="B48" s="31"/>
      <c r="C48" s="29" t="str">
        <f>IF(B48="A. J. FROST","OK",IF(ISNA(MATCH("*A*J**",B48,0)),"P","CASI"))</f>
        <v>P</v>
      </c>
      <c r="D48" s="31"/>
      <c r="E48" s="29" t="str">
        <f>IF(D48="MIGUEL BAIN","OK",IF(ISNA(MATCH("*MIG*B*",D48,0)),"P","CASI"))</f>
        <v>P</v>
      </c>
      <c r="F48" s="31"/>
      <c r="G48" s="29" t="str">
        <f>IF(F48="MARIFELACION","OK",IF(ISNA(MATCH("*MARIFE*",F48,0)),"P","CASI"))</f>
        <v>P</v>
      </c>
      <c r="H48" s="31"/>
      <c r="I48" s="29" t="str">
        <f>IF(H48="CARMEN IBANEZ","OK",IF(ISNA(MATCH("*CARMEN*",H48,0)),"P","CASI"))</f>
        <v>P</v>
      </c>
      <c r="J48" s="31"/>
      <c r="K48" s="29" t="str">
        <f>IF(J48="ALEJANDRO MAGNO","OK",IF(ISNA(MATCH("*ALE*",J48,0)),"P","CASI"))</f>
        <v>P</v>
      </c>
      <c r="L48" s="31"/>
      <c r="M48" s="29" t="str">
        <f>IF(L48="MARY SWANSON","OK",IF(ISNA(MATCH("*MAR*SW*",L48,0)),"P","CASI"))</f>
        <v>P</v>
      </c>
      <c r="N48" s="31"/>
      <c r="O48" s="29" t="str">
        <f>IF(N48="JOHN RAMBO","OK",IF(ISNA(MATCH("*RAMBO*",N48,0)),"P","CASI"))</f>
        <v>P</v>
      </c>
      <c r="P48" s="31"/>
      <c r="Q48" s="29" t="str">
        <f>IF(P48="PROFESOR GOLDTHWAIT HIGGINSON DORR","OK",IF(ISNA(MATCH("*RESP*",P48,0)),"P","CASI"))</f>
        <v>P</v>
      </c>
      <c r="S48" s="2">
        <f t="shared" si="0"/>
        <v>0</v>
      </c>
    </row>
    <row r="49" spans="2:16" ht="16.5" thickBot="1">
      <c r="B49" s="24">
        <v>65</v>
      </c>
      <c r="C49" s="24"/>
      <c r="D49" s="24">
        <v>66</v>
      </c>
      <c r="E49" s="24"/>
      <c r="F49" s="24">
        <v>67</v>
      </c>
      <c r="G49" s="24"/>
      <c r="H49" s="24">
        <v>68</v>
      </c>
      <c r="I49" s="24"/>
      <c r="J49" s="24">
        <v>69</v>
      </c>
      <c r="K49" s="24"/>
      <c r="L49" s="24">
        <v>70</v>
      </c>
      <c r="M49" s="24"/>
      <c r="N49" s="24">
        <v>71</v>
      </c>
      <c r="O49" s="24"/>
      <c r="P49" s="24">
        <v>72</v>
      </c>
    </row>
    <row r="50" spans="2:17" ht="89.25" customHeight="1" thickBot="1" thickTop="1">
      <c r="B50" s="25"/>
      <c r="C50" s="26"/>
      <c r="D50" s="25"/>
      <c r="E50" s="26"/>
      <c r="F50" s="25"/>
      <c r="G50" s="26"/>
      <c r="H50" s="25"/>
      <c r="I50" s="26"/>
      <c r="J50" s="25"/>
      <c r="K50" s="26"/>
      <c r="L50" s="25"/>
      <c r="M50" s="26"/>
      <c r="N50" s="25"/>
      <c r="O50" s="26"/>
      <c r="P50" s="25"/>
      <c r="Q50" s="26"/>
    </row>
    <row r="51" spans="2:19" ht="14.25" thickBot="1" thickTop="1">
      <c r="B51" s="30"/>
      <c r="C51" s="27" t="str">
        <f>IF(B51="MIKE MYERS","OK",IF(ISNA(MATCH("*MIKE*",B51,0)),"A","CASI"))</f>
        <v>A</v>
      </c>
      <c r="D51" s="30"/>
      <c r="E51" s="27" t="str">
        <f>IF(D51="BENITO POCINO","OK",IF(ISNA(MATCH("*BENITO*",D51,0)),"A","CASI"))</f>
        <v>A</v>
      </c>
      <c r="F51" s="30"/>
      <c r="G51" s="27" t="str">
        <f>IF(F51="SYLVESTER STALLONE","OK",IF(ISNA(MATCH("*STAL**",F51,0)),"A","CASI"))</f>
        <v>A</v>
      </c>
      <c r="H51" s="30"/>
      <c r="I51" s="27" t="str">
        <f>IF(H51="AL PACINO","OK",IF(ISNA(MATCH("*PAC*",H51,0)),"A","CASI"))</f>
        <v>A</v>
      </c>
      <c r="J51" s="30"/>
      <c r="K51" s="27" t="str">
        <f>IF(J51="RADHA MITCHELL","OK",IF(ISNA(MATCH("*RADHA*",J51,0)),"A","CASI"))</f>
        <v>A</v>
      </c>
      <c r="L51" s="30"/>
      <c r="M51" s="27" t="str">
        <f>IF(L51="CLAIRE DANES","OK",IF(ISNA(MATCH("*CLAIRE*",L51,0)),"A","CASI"))</f>
        <v>A</v>
      </c>
      <c r="N51" s="30"/>
      <c r="O51" s="27" t="str">
        <f>IF(N51="GARY SINISE","OK",IF(ISNA(MATCH("*GARY*",N51,0)),"A","CASI"))</f>
        <v>A</v>
      </c>
      <c r="P51" s="30"/>
      <c r="Q51" s="28" t="str">
        <f>IF(P51="RUSSELL CROWE","OK",IF(ISNA(MATCH("*RUS*L*",P51,0)),"A","CASI"))</f>
        <v>A</v>
      </c>
      <c r="S51" s="2">
        <f t="shared" si="0"/>
        <v>0</v>
      </c>
    </row>
    <row r="52" spans="2:19" ht="13.5" thickBot="1">
      <c r="B52" s="31"/>
      <c r="C52" s="29" t="str">
        <f>IF(B52="AUSTIN POWERS","OK",IF(ISNA(MATCH("*AUSTIN POWERS*",B52,0)),"P","CASI"))</f>
        <v>P</v>
      </c>
      <c r="D52" s="31"/>
      <c r="E52" s="29" t="str">
        <f>IF(D52="MORTADELO","OK",IF(ISNA(MATCH("*MORTA*",D52,0)),"P","CASI"))</f>
        <v>P</v>
      </c>
      <c r="F52" s="31"/>
      <c r="G52" s="29" t="str">
        <f>IF(F52="ROCKY BALBOA","OK",IF(ISNA(MATCH("*ROCKY*",F52,0)),"P","CASI"))</f>
        <v>P</v>
      </c>
      <c r="H52" s="31"/>
      <c r="I52" s="29" t="str">
        <f>IF(H52="VINCENT HANNA","OK",IF(ISNA(MATCH("*VINC*HAN*",H52,0)),"P","CASI"))</f>
        <v>P</v>
      </c>
      <c r="J52" s="31"/>
      <c r="K52" s="29" t="str">
        <f>IF(J52="CAROLYN FRY","OK",IF(ISNA(MATCH("*CAR*FR*",J52,0)),"P","CASI"))</f>
        <v>P</v>
      </c>
      <c r="L52" s="31"/>
      <c r="M52" s="29" t="str">
        <f>IF(L52="JULIETA","OK",IF(ISNA(MATCH("*JULIET*",L52,0)),"P","CASI"))</f>
        <v>P</v>
      </c>
      <c r="N52" s="31"/>
      <c r="O52" s="29" t="str">
        <f>IF(N52="KEVIN DUNNE","OK",IF(ISNA(MATCH("*KEVIN*",N52,0)),"P","CASI"))</f>
        <v>P</v>
      </c>
      <c r="P52" s="31"/>
      <c r="Q52" s="29" t="str">
        <f>IF(P52="MAXIMO","OK",IF(ISNA(MATCH("*MAX*",P52,0)),"P","CASI"))</f>
        <v>P</v>
      </c>
      <c r="S52" s="2">
        <f t="shared" si="0"/>
        <v>0</v>
      </c>
    </row>
    <row r="53" spans="2:16" ht="16.5" thickBot="1">
      <c r="B53" s="24">
        <v>73</v>
      </c>
      <c r="C53" s="24"/>
      <c r="D53" s="24">
        <v>74</v>
      </c>
      <c r="E53" s="24"/>
      <c r="F53" s="24">
        <v>75</v>
      </c>
      <c r="G53" s="24"/>
      <c r="H53" s="24">
        <v>76</v>
      </c>
      <c r="I53" s="24"/>
      <c r="J53" s="24">
        <v>77</v>
      </c>
      <c r="K53" s="24"/>
      <c r="L53" s="24">
        <v>78</v>
      </c>
      <c r="M53" s="24"/>
      <c r="N53" s="24">
        <v>79</v>
      </c>
      <c r="O53" s="24"/>
      <c r="P53" s="24">
        <v>80</v>
      </c>
    </row>
    <row r="54" spans="2:17" ht="89.25" customHeight="1" thickBot="1" thickTop="1">
      <c r="B54" s="25"/>
      <c r="C54" s="26"/>
      <c r="D54" s="25"/>
      <c r="E54" s="26"/>
      <c r="F54" s="25"/>
      <c r="G54" s="26"/>
      <c r="H54" s="25"/>
      <c r="I54" s="26"/>
      <c r="J54" s="25"/>
      <c r="K54" s="26"/>
      <c r="L54" s="25"/>
      <c r="M54" s="26"/>
      <c r="N54" s="25"/>
      <c r="O54" s="26"/>
      <c r="P54" s="25"/>
      <c r="Q54" s="26"/>
    </row>
    <row r="55" spans="2:19" ht="14.25" thickBot="1" thickTop="1">
      <c r="B55" s="30"/>
      <c r="C55" s="27" t="str">
        <f>IF(B55="DANIEL DAY LEWIS","OK",IF(ISNA(MATCH("*DANIEL*",B55,0)),"A","CASI"))</f>
        <v>A</v>
      </c>
      <c r="D55" s="30"/>
      <c r="E55" s="27" t="str">
        <f>IF(D55="JOAQUIN PHOENIX","OK",IF(ISNA(MATCH("*JOAQUIN*",D55,0)),"A","CASI"))</f>
        <v>A</v>
      </c>
      <c r="F55" s="30"/>
      <c r="G55" s="27" t="str">
        <f>IF(F55="WESLEY SNIPES","OK",IF(ISNA(MATCH("*WES*SN*",F55,0)),"A","CASI"))</f>
        <v>A</v>
      </c>
      <c r="H55" s="30"/>
      <c r="I55" s="27" t="str">
        <f>IF(H55="LINDA HAMILTON","OK",IF(ISNA(MATCH("*HAMILT*",H55,0)),"A","CASI"))</f>
        <v>A</v>
      </c>
      <c r="J55" s="30"/>
      <c r="K55" s="27" t="str">
        <f>IF(J55="ARMANDO DE RAZZA","OK",IF(ISNA(MATCH("*ARMANDO*",J55,0)),"A","CASI"))</f>
        <v>A</v>
      </c>
      <c r="L55" s="30"/>
      <c r="M55" s="27" t="str">
        <f>IF(L55="IAN MCKELLEN","OK",IF(ISNA(MATCH("*IAN*",L55,0)),"A","CASI"))</f>
        <v>A</v>
      </c>
      <c r="N55" s="30"/>
      <c r="O55" s="27" t="str">
        <f>IF(N55="HILARY SWANK","OK",IF(ISNA(MATCH("*HILAR*SW*",N55,0)),"A","CASI"))</f>
        <v>A</v>
      </c>
      <c r="P55" s="30"/>
      <c r="Q55" s="28" t="str">
        <f>IF(P55="DIANE VENORA","OK",IF(ISNA(MATCH("*DIANE*",P55,0)),"A","CASI"))</f>
        <v>A</v>
      </c>
      <c r="S55" s="2">
        <f t="shared" si="0"/>
        <v>0</v>
      </c>
    </row>
    <row r="56" spans="2:19" ht="13.5" thickBot="1">
      <c r="B56" s="31"/>
      <c r="C56" s="29" t="str">
        <f>IF(B56="BILL EL CARNICERO","OK",IF(ISNA(MATCH("*BILL*",B56,0)),"P","CASI"))</f>
        <v>P</v>
      </c>
      <c r="D56" s="31"/>
      <c r="E56" s="29" t="str">
        <f>IF(D56="LUCIUS HUNT","OK",IF(ISNA(MATCH("*LUCU*H*",D56,0)),"P","CASI"))</f>
        <v>P</v>
      </c>
      <c r="F56" s="31"/>
      <c r="G56" s="29" t="str">
        <f>IF(F56="BLADE","OK",IF(ISNA(MATCH("*BLAD*",F56,0)),"P","CASI"))</f>
        <v>P</v>
      </c>
      <c r="H56" s="31"/>
      <c r="I56" s="29" t="str">
        <f>IF(H56="SARAH CONNOR","OK",IF(ISNA(MATCH("*SARA*CON",H56,0)),"P","CASI"))</f>
        <v>P</v>
      </c>
      <c r="J56" s="31"/>
      <c r="K56" s="29" t="str">
        <f>IF(J56="PROFESOR CAVAN","OK",IF(ISNA(MATCH("*CA*AN*",J56,0)),"P","CASI"))</f>
        <v>P</v>
      </c>
      <c r="L56" s="31"/>
      <c r="M56" s="29" t="str">
        <f>IF(L56="GANDALF","OK",IF(ISNA(MATCH("*GAND*",L56,0)),"P","CASI"))</f>
        <v>P</v>
      </c>
      <c r="N56" s="31"/>
      <c r="O56" s="29" t="str">
        <f>IF(N56="MAGGIE FITZGERALD","OK",IF(ISNA(MATCH("*MAG*FIT*",N56,0)),"P","CASI"))</f>
        <v>P</v>
      </c>
      <c r="P56" s="31"/>
      <c r="Q56" s="29" t="str">
        <f>IF(P56="MAYOR VALENTINA KOSLOVA","OK",IF(ISNA(MATCH("*VALENT*KOS*",P56,0)),"P","CASI"))</f>
        <v>P</v>
      </c>
      <c r="S56" s="2">
        <f t="shared" si="0"/>
        <v>0</v>
      </c>
    </row>
    <row r="57" spans="2:16" ht="16.5" thickBot="1">
      <c r="B57" s="24">
        <v>81</v>
      </c>
      <c r="C57" s="24"/>
      <c r="D57" s="24">
        <v>82</v>
      </c>
      <c r="E57" s="24"/>
      <c r="F57" s="24">
        <v>83</v>
      </c>
      <c r="G57" s="24"/>
      <c r="H57" s="24">
        <v>84</v>
      </c>
      <c r="I57" s="24"/>
      <c r="J57" s="24">
        <v>85</v>
      </c>
      <c r="K57" s="24"/>
      <c r="L57" s="24">
        <v>86</v>
      </c>
      <c r="M57" s="24"/>
      <c r="N57" s="24">
        <v>87</v>
      </c>
      <c r="O57" s="24"/>
      <c r="P57" s="24">
        <v>88</v>
      </c>
    </row>
    <row r="58" spans="2:17" ht="89.25" customHeight="1" thickBot="1" thickTop="1">
      <c r="B58" s="25"/>
      <c r="C58" s="26"/>
      <c r="D58" s="25"/>
      <c r="E58" s="26"/>
      <c r="F58" s="25"/>
      <c r="G58" s="26"/>
      <c r="H58" s="25"/>
      <c r="I58" s="26"/>
      <c r="J58" s="25"/>
      <c r="K58" s="26"/>
      <c r="L58" s="25"/>
      <c r="M58" s="26"/>
      <c r="N58" s="25"/>
      <c r="O58" s="26"/>
      <c r="P58" s="25"/>
      <c r="Q58" s="26"/>
    </row>
    <row r="59" spans="2:19" ht="14.25" thickBot="1" thickTop="1">
      <c r="B59" s="30"/>
      <c r="C59" s="27" t="str">
        <f>IF(B59="SALMA HAYEK","OK",IF(ISNA(MATCH("*SALMA*",B59,0)),"A","CASI"))</f>
        <v>A</v>
      </c>
      <c r="D59" s="30"/>
      <c r="E59" s="27" t="str">
        <f>IF(D59="LIAM NEESON","OK",IF(ISNA(MATCH("*LIAM*",D59,0)),"A","CASI"))</f>
        <v>A</v>
      </c>
      <c r="F59" s="30"/>
      <c r="G59" s="27" t="str">
        <f>IF(F59="GABINO DIEGO","OK",IF(ISNA(MATCH("*GABINO*",F59,0)),"A","CASI"))</f>
        <v>A</v>
      </c>
      <c r="H59" s="30"/>
      <c r="I59" s="27" t="str">
        <f>IF(H59="HALLE BERRY","OK",IF(ISNA(MATCH("*HALLE*",H59,0)),"A","CASI"))</f>
        <v>A</v>
      </c>
      <c r="J59" s="30"/>
      <c r="K59" s="27" t="str">
        <f>IF(J59="MONET MAZUR","OK",IF(ISNA(MATCH("*RESP*",J59,0)),"A","CASI"))</f>
        <v>A</v>
      </c>
      <c r="L59" s="30"/>
      <c r="M59" s="27" t="str">
        <f>IF(L59="BUD SPENCER","OK",IF(ISNA(MATCH("*BUD*",L59,0)),"A","CASI"))</f>
        <v>A</v>
      </c>
      <c r="N59" s="30"/>
      <c r="O59" s="27" t="str">
        <f>IF(N59="MARLON BRANDO","OK",IF(ISNA(MATCH("*MARLO*BR*",N59,0)),"A","CASI"))</f>
        <v>A</v>
      </c>
      <c r="P59" s="30"/>
      <c r="Q59" s="28" t="str">
        <f>IF(P59="TOMMY LEE JONES","OK",IF(ISNA(MATCH("*TOM*LEE*J*",P59,0)),"A","CASI"))</f>
        <v>A</v>
      </c>
      <c r="S59" s="2">
        <f t="shared" si="0"/>
        <v>0</v>
      </c>
    </row>
    <row r="60" spans="2:19" ht="13.5" thickBot="1">
      <c r="B60" s="31"/>
      <c r="C60" s="29" t="str">
        <f>IF(B60="RITA ESCOBAR","OK",IF(ISNA(MATCH("*RITA*",B60,0)),"P","CASI"))</f>
        <v>P</v>
      </c>
      <c r="D60" s="31"/>
      <c r="E60" s="29" t="str">
        <f>IF(D60="QUI GON JINN","OK",IF(ISNA(MATCH("*QUI*G*",D60,0)),"P","CASI"))</f>
        <v>P</v>
      </c>
      <c r="F60" s="31"/>
      <c r="G60" s="29" t="str">
        <f>IF(F60="CUCO","OK",IF(ISNA(MATCH("*U*O*",F60,0)),"P","CASI"))</f>
        <v>P</v>
      </c>
      <c r="H60" s="31"/>
      <c r="I60" s="29" t="str">
        <f>IF(H60="JINX","OK",IF(ISNA(MATCH("*IN*",H60,0)),"P","CASI"))</f>
        <v>P</v>
      </c>
      <c r="J60" s="31"/>
      <c r="K60" s="29" t="str">
        <f>IF(J60="SHANE","OK",IF(ISNA(MATCH("*S*NE*",J60,0)),"P","CASI"))</f>
        <v>P</v>
      </c>
      <c r="L60" s="31"/>
      <c r="M60" s="29" t="str">
        <f>IF(L60="JACK COSTELLO","OK",IF(ISNA(MATCH("*JACK*",L60,0)),"P","CASI"))</f>
        <v>P</v>
      </c>
      <c r="N60" s="31"/>
      <c r="O60" s="29" t="str">
        <f>IF(N60="DON VITO CORLEONE","OK",IF(ISNA(MATCH("*VITO COR*",N60,0)),"P","CASI"))</f>
        <v>P</v>
      </c>
      <c r="P60" s="31"/>
      <c r="Q60" s="29" t="str">
        <f>IF(P60="SAMUEL GERARD","OK",IF(ISNA(MATCH("*SAM*G*",P60,0)),"P","CASI"))</f>
        <v>P</v>
      </c>
      <c r="S60" s="2">
        <f t="shared" si="0"/>
        <v>0</v>
      </c>
    </row>
    <row r="61" spans="2:16" ht="16.5" thickBot="1">
      <c r="B61" s="24">
        <v>89</v>
      </c>
      <c r="C61" s="24"/>
      <c r="D61" s="24">
        <v>90</v>
      </c>
      <c r="E61" s="24"/>
      <c r="F61" s="24">
        <v>91</v>
      </c>
      <c r="G61" s="24"/>
      <c r="H61" s="24">
        <v>92</v>
      </c>
      <c r="I61" s="24"/>
      <c r="J61" s="24">
        <v>93</v>
      </c>
      <c r="K61" s="24"/>
      <c r="L61" s="24">
        <v>94</v>
      </c>
      <c r="M61" s="24"/>
      <c r="N61" s="24">
        <v>95</v>
      </c>
      <c r="O61" s="24"/>
      <c r="P61" s="24">
        <v>96</v>
      </c>
    </row>
    <row r="62" spans="2:17" ht="89.25" customHeight="1" thickBot="1" thickTop="1">
      <c r="B62" s="25"/>
      <c r="C62" s="26"/>
      <c r="D62" s="25"/>
      <c r="E62" s="26"/>
      <c r="F62" s="25"/>
      <c r="G62" s="26"/>
      <c r="H62" s="25"/>
      <c r="I62" s="26"/>
      <c r="J62" s="25"/>
      <c r="K62" s="26"/>
      <c r="L62" s="25"/>
      <c r="M62" s="26"/>
      <c r="N62" s="25"/>
      <c r="O62" s="26"/>
      <c r="P62" s="25"/>
      <c r="Q62" s="26"/>
    </row>
    <row r="63" spans="2:19" ht="14.25" thickBot="1" thickTop="1">
      <c r="B63" s="30"/>
      <c r="C63" s="27" t="str">
        <f>IF(B63="CHRISTINA MILIAN","OK",IF(ISNA(MATCH("*C*TINA*MIL*",B63,0)),"A","CASI"))</f>
        <v>A</v>
      </c>
      <c r="D63" s="30"/>
      <c r="E63" s="27" t="str">
        <f>IF(D63="JORDANA BREWSTER","OK",IF(ISNA(MATCH("*JORDANA*",D63,0)),"A","CASI"))</f>
        <v>A</v>
      </c>
      <c r="F63" s="30"/>
      <c r="G63" s="27" t="str">
        <f>IF(F63="BEN STILLER","OK",IF(ISNA(MATCH("*BEN*",F63,0)),"A","CASI"))</f>
        <v>A</v>
      </c>
      <c r="H63" s="30"/>
      <c r="I63" s="27" t="str">
        <f>IF(H63="CHRISTOPHER LEE","OK",IF(ISNA(MATCH("*RESP*",H63,0)),"A","CASI"))</f>
        <v>A</v>
      </c>
      <c r="J63" s="30"/>
      <c r="K63" s="27" t="str">
        <f>IF(J63="NICOLE KIDMAN","OK",IF(ISNA(MATCH("*NICOLE*",J63,0)),"A","CASI"))</f>
        <v>A</v>
      </c>
      <c r="L63" s="30"/>
      <c r="M63" s="27" t="str">
        <f>IF(L63="UMA THURMAN","OK",IF(ISNA(MATCH("*UMA*",L63,0)),"A","CASI"))</f>
        <v>A</v>
      </c>
      <c r="N63" s="30"/>
      <c r="O63" s="27" t="str">
        <f>IF(N63="ARNOLD SCHWARZENEGGER","OK",IF(ISNA(MATCH("*ARNOLD*",N63,0)),"A","CASI"))</f>
        <v>A</v>
      </c>
      <c r="P63" s="30"/>
      <c r="Q63" s="28" t="str">
        <f>IF(P63="TIA CARRERE","OK",IF(ISNA(MATCH("*TIA C*",P63,0)),"A","CASI"))</f>
        <v>A</v>
      </c>
      <c r="S63" s="2">
        <f t="shared" si="0"/>
        <v>0</v>
      </c>
    </row>
    <row r="64" spans="2:19" ht="13.5" thickBot="1">
      <c r="B64" s="31"/>
      <c r="C64" s="29" t="str">
        <f>IF(B64="LINDA MOON","OK",IF(ISNA(MATCH("*LINDA*",B64,0)),"P","CASI"))</f>
        <v>P</v>
      </c>
      <c r="D64" s="31"/>
      <c r="E64" s="29" t="str">
        <f>IF(D64="MIA TORETTO","OK",IF(ISNA(MATCH("*MIA T*",D64,0)),"P","CASI"))</f>
        <v>P</v>
      </c>
      <c r="F64" s="31"/>
      <c r="G64" s="29" t="str">
        <f>IF(F64="GREG FOLLEN","OK",IF(ISNA(MATCH("*GREG*",F64,0)),"P","CASI"))</f>
        <v>P</v>
      </c>
      <c r="H64" s="31"/>
      <c r="I64" s="29" t="str">
        <f>IF(H64="CONDE DOOKU","OK",IF(ISNA(MATCH("*CONDE D*",H64,0)),"P","CASI"))</f>
        <v>P</v>
      </c>
      <c r="J64" s="31"/>
      <c r="K64" s="29" t="str">
        <f>IF(J64="SATINE","OK",IF(ISNA(MATCH("*SAT*N*",J64,0)),"P","CASI"))</f>
        <v>P</v>
      </c>
      <c r="L64" s="31"/>
      <c r="M64" s="29" t="str">
        <f>IF(L64="EMMA PEEL","OK",IF(ISNA(MATCH("*EMMA*",L64,0)),"P","CASI"))</f>
        <v>P</v>
      </c>
      <c r="N64" s="31"/>
      <c r="O64" s="29" t="str">
        <f>IF(N64="MR. FREEZE","OK",IF(ISNA(MATCH("*FR*",N64,0)),"P","CASI"))</f>
        <v>P</v>
      </c>
      <c r="P64" s="31"/>
      <c r="Q64" s="29" t="str">
        <f>IF(P64="JUNO SKINNER","OK",IF(ISNA(MATCH("*JUNO*",P64,0)),"P","CASI"))</f>
        <v>P</v>
      </c>
      <c r="S64" s="2">
        <f t="shared" si="0"/>
        <v>0</v>
      </c>
    </row>
    <row r="65" spans="2:16" ht="16.5" thickBot="1">
      <c r="B65" s="24">
        <v>97</v>
      </c>
      <c r="C65" s="24"/>
      <c r="D65" s="24">
        <v>98</v>
      </c>
      <c r="E65" s="24"/>
      <c r="F65" s="24">
        <v>99</v>
      </c>
      <c r="G65" s="24"/>
      <c r="H65" s="24">
        <v>100</v>
      </c>
      <c r="I65" s="24"/>
      <c r="J65" s="24">
        <v>101</v>
      </c>
      <c r="K65" s="24"/>
      <c r="L65" s="24">
        <v>102</v>
      </c>
      <c r="M65" s="24"/>
      <c r="N65" s="24">
        <v>103</v>
      </c>
      <c r="O65" s="24"/>
      <c r="P65" s="24">
        <v>104</v>
      </c>
    </row>
    <row r="66" spans="2:17" ht="89.25" customHeight="1" thickBot="1" thickTop="1">
      <c r="B66" s="25"/>
      <c r="C66" s="26"/>
      <c r="D66" s="25"/>
      <c r="E66" s="26"/>
      <c r="F66" s="25"/>
      <c r="G66" s="26"/>
      <c r="H66" s="25"/>
      <c r="I66" s="26"/>
      <c r="J66" s="25"/>
      <c r="K66" s="26"/>
      <c r="L66" s="25"/>
      <c r="M66" s="26"/>
      <c r="N66" s="25"/>
      <c r="O66" s="26"/>
      <c r="P66" s="25"/>
      <c r="Q66" s="26"/>
    </row>
    <row r="67" spans="2:19" ht="14.25" thickBot="1" thickTop="1">
      <c r="B67" s="30"/>
      <c r="C67" s="27" t="str">
        <f>IF(B67="KARRA ELEJALDE","OK",IF(ISNA(MATCH("*KARRA*",B67,0)),"A","CASI"))</f>
        <v>A</v>
      </c>
      <c r="D67" s="30"/>
      <c r="E67" s="27" t="str">
        <f>IF(D67="BILLY BOB THORNTON","OK",IF(ISNA(MATCH("*BIL*BOB*",D67,0)),"A","CASI"))</f>
        <v>A</v>
      </c>
      <c r="F67" s="30"/>
      <c r="G67" s="27" t="str">
        <f>IF(F67="STEVE BUSCEMI","OK",IF(ISNA(MATCH("*STEVE B*",F67,0)),"A","CASI"))</f>
        <v>A</v>
      </c>
      <c r="H67" s="30"/>
      <c r="I67" s="27" t="str">
        <f>IF(H67="NAOMI WATTS","OK",IF(ISNA(MATCH("*NAOMI*",H67,0)),"A","CASI"))</f>
        <v>A</v>
      </c>
      <c r="J67" s="30"/>
      <c r="K67" s="27" t="str">
        <f>IF(J67="CLINT EASTWOOD","OK",IF(ISNA(MATCH("*CLINT*",J67,0)),"A","CASI"))</f>
        <v>A</v>
      </c>
      <c r="L67" s="30"/>
      <c r="M67" s="27" t="str">
        <f>IF(L67="BENICIO DEL TORO","OK",IF(ISNA(MATCH("*BENICIO*",L67,0)),"A","CASI"))</f>
        <v>A</v>
      </c>
      <c r="N67" s="30"/>
      <c r="O67" s="27" t="str">
        <f>IF(N67="IAN MCKELLEN","OK",IF(ISNA(MATCH("*IAN*",N67,0)),"A","CASI"))</f>
        <v>A</v>
      </c>
      <c r="P67" s="30"/>
      <c r="Q67" s="28" t="str">
        <f>IF(P67="CHARLIZE THERON","OK",IF(ISNA(MATCH("*CHAR*T*",P67,0)),"A","CASI"))</f>
        <v>A</v>
      </c>
      <c r="S67" s="2">
        <f t="shared" si="0"/>
        <v>0</v>
      </c>
    </row>
    <row r="68" spans="2:19" ht="13.5" thickBot="1">
      <c r="B68" s="31"/>
      <c r="C68" s="29" t="str">
        <f>IF(B68="JUANTXO","OK",IF(ISNA(MATCH("*JUAN*",B68,0)),"P","CASI"))</f>
        <v>P</v>
      </c>
      <c r="D68" s="31"/>
      <c r="E68" s="29" t="str">
        <f>IF(D68="DAN TRUMAN","OK",IF(ISNA(MATCH("*TRUMAN*",D68,0)),"P","CASI"))</f>
        <v>P</v>
      </c>
      <c r="F68" s="31"/>
      <c r="G68" s="29" t="str">
        <f>IF(F68="ROCKHOUND","OK",IF(ISNA(MATCH("*ROC*",F68,0)),"P","CASI"))</f>
        <v>P</v>
      </c>
      <c r="H68" s="31"/>
      <c r="I68" s="29" t="str">
        <f>IF(H68="RACHEL KELLER","OK",IF(ISNA(MATCH("*RACHEL*",H68,0)),"P","CASI"))</f>
        <v>P</v>
      </c>
      <c r="J68" s="31"/>
      <c r="K68" s="29" t="str">
        <f>IF(J68="WILLIAM MUNNY","OK",IF(ISNA(MATCH("*WILL*",J68,0)),"P","CASI"))</f>
        <v>P</v>
      </c>
      <c r="L68" s="31"/>
      <c r="M68" s="29" t="str">
        <f>IF(L68="AARON HALLAM","OK",IF(ISNA(MATCH("*A*RON H*",L68,0)),"P","CASI"))</f>
        <v>P</v>
      </c>
      <c r="N68" s="31"/>
      <c r="O68" s="29" t="str">
        <f>IF(N68="MAGNETO","OK",IF(ISNA(MATCH("*MAGN*",N68,0)),"P","CASI"))</f>
        <v>P</v>
      </c>
      <c r="P68" s="31"/>
      <c r="Q68" s="29" t="str">
        <f>IF(P68="MARY ANN LOMAX","OK",IF(ISNA(MATCH("*MARY*",P68,0)),"P","CASI"))</f>
        <v>P</v>
      </c>
      <c r="S68" s="2">
        <f t="shared" si="0"/>
        <v>0</v>
      </c>
    </row>
    <row r="69" spans="2:16" ht="16.5" thickBot="1">
      <c r="B69" s="24">
        <v>105</v>
      </c>
      <c r="C69" s="24"/>
      <c r="D69" s="24">
        <v>106</v>
      </c>
      <c r="E69" s="24"/>
      <c r="F69" s="24">
        <v>107</v>
      </c>
      <c r="G69" s="24"/>
      <c r="H69" s="24">
        <v>108</v>
      </c>
      <c r="I69" s="24"/>
      <c r="J69" s="24">
        <v>109</v>
      </c>
      <c r="K69" s="24"/>
      <c r="L69" s="24">
        <v>110</v>
      </c>
      <c r="M69" s="24"/>
      <c r="N69" s="24">
        <v>111</v>
      </c>
      <c r="O69" s="24"/>
      <c r="P69" s="24">
        <v>112</v>
      </c>
    </row>
    <row r="70" spans="2:17" ht="89.25" customHeight="1" thickBot="1" thickTop="1">
      <c r="B70" s="25"/>
      <c r="C70" s="26"/>
      <c r="D70" s="25"/>
      <c r="E70" s="26"/>
      <c r="F70" s="25"/>
      <c r="G70" s="26"/>
      <c r="H70" s="25"/>
      <c r="I70" s="26"/>
      <c r="J70" s="25"/>
      <c r="K70" s="26"/>
      <c r="L70" s="25"/>
      <c r="M70" s="26"/>
      <c r="N70" s="25"/>
      <c r="O70" s="26"/>
      <c r="P70" s="25"/>
      <c r="Q70" s="26"/>
    </row>
    <row r="71" spans="2:19" ht="14.25" thickBot="1" thickTop="1">
      <c r="B71" s="30"/>
      <c r="C71" s="27" t="str">
        <f>IF(B71="GARY OLDMAN","OK",IF(ISNA(MATCH("*GARY",B71,0)),"A","CASI"))</f>
        <v>A</v>
      </c>
      <c r="D71" s="30"/>
      <c r="E71" s="27" t="str">
        <f>IF(D71="KATE BECKINSALE","OK",IF(ISNA(MATCH("*KATE BEC*",D71,0)),"A","CASI"))</f>
        <v>A</v>
      </c>
      <c r="F71" s="30"/>
      <c r="G71" s="27" t="str">
        <f>IF(F71="SEAN PENN","OK",IF(ISNA(MATCH("*SEAN*",F71,0)),"A","CASI"))</f>
        <v>A</v>
      </c>
      <c r="H71" s="30"/>
      <c r="I71" s="27" t="str">
        <f>IF(H71="HAYDEN CHRISTENSEN","OK",IF(ISNA(MATCH("*HAYDEN*",H71,0)),"A","CASI"))</f>
        <v>A</v>
      </c>
      <c r="J71" s="30"/>
      <c r="K71" s="27" t="str">
        <f>IF(J71="LUCY LIU","OK",IF(ISNA(MATCH("*LUC*L*",J71,0)),"A","CASI"))</f>
        <v>A</v>
      </c>
      <c r="L71" s="30"/>
      <c r="M71" s="27" t="str">
        <f>IF(L71="CUBA GOODING JR.","OK",IF(ISNA(MATCH("*CUBA G*",L71,0)),"A","CASI"))</f>
        <v>A</v>
      </c>
      <c r="N71" s="30"/>
      <c r="O71" s="27" t="str">
        <f>IF(N71="JOHNNY DEPP","OK",IF(ISNA(MATCH("*JOHN*D*",N71,0)),"A","CASI"))</f>
        <v>A</v>
      </c>
      <c r="P71" s="30"/>
      <c r="Q71" s="28" t="str">
        <f>IF(P71="ORLANDO BLOOM","OK",IF(ISNA(MATCH("*ORLANDO*",P71,0)),"A","CASI"))</f>
        <v>A</v>
      </c>
      <c r="S71" s="2">
        <f t="shared" si="0"/>
        <v>0</v>
      </c>
    </row>
    <row r="72" spans="2:19" ht="13.5" thickBot="1">
      <c r="B72" s="31"/>
      <c r="C72" s="29" t="str">
        <f>IF(B72="JEAN BAPTISTE EMANUEL ZORG","OK",IF(ISNA(MATCH("*ZORG*",B72,0)),"P","CASI"))</f>
        <v>P</v>
      </c>
      <c r="D72" s="31"/>
      <c r="E72" s="29" t="str">
        <f>IF(D72="SELENE","OK",IF(ISNA(MATCH("*SELE*",D72,0)),"P","CASI"))</f>
        <v>P</v>
      </c>
      <c r="F72" s="31"/>
      <c r="G72" s="29" t="str">
        <f>IF(F72="PAUL RIVERS","OK",IF(ISNA(MATCH("*PAUL*",F72,0)),"P","CASI"))</f>
        <v>P</v>
      </c>
      <c r="H72" s="31"/>
      <c r="I72" s="29" t="str">
        <f>IF(H72="ANAKIN SKYWALKER","OK",IF(ISNA(MATCH("*AN*K**SKYW*",H72,0)),"P","CASI"))</f>
        <v>P</v>
      </c>
      <c r="J72" s="31"/>
      <c r="K72" s="29" t="str">
        <f>IF(J72="ALEX MUNDAY","OK",IF(ISNA(MATCH("*ALEX*",J72,0)),"P","CASI"))</f>
        <v>P</v>
      </c>
      <c r="L72" s="31"/>
      <c r="M72" s="29" t="str">
        <f>IF(L72="DORIS MILLER","OK",IF(ISNA(MATCH("*DOR*",L72,0)),"P","CASI"))</f>
        <v>P</v>
      </c>
      <c r="N72" s="31"/>
      <c r="O72" s="29" t="str">
        <f>IF(N72="JACK SPARROW","OK",IF(ISNA(MATCH("*JACK SP*",N72,0)),"P","CASI"))</f>
        <v>P</v>
      </c>
      <c r="P72" s="31"/>
      <c r="Q72" s="29" t="str">
        <f>IF(P72="LEGOLAS","OK",IF(ISNA(MATCH("*LEGO*",P72,0)),"P","CASI"))</f>
        <v>P</v>
      </c>
      <c r="S72" s="2">
        <f t="shared" si="0"/>
        <v>0</v>
      </c>
    </row>
  </sheetData>
  <sheetProtection password="B6E3" sheet="1" objects="1" scenarios="1"/>
  <conditionalFormatting sqref="C39 E39 G39 I39 K39 M39 O39 Q39 C43 E43 G43 I43 K43 M43 O43 Q43 C47 E47 G47 I47 K47 M47 O47 Q47 C51 E51 G51 I51 K51 M51 O51 Q51 C55 E55 G55 I55 K55 M55 O55 Q55 C59 E59 G59 I59 K59 M59 O59 Q59 C63 E63 G63 I63 K63 M63 O63 Q63 C67 E67 G67 I67 K67 M67 O67 Q67 C71 E71 G71 I71 K71 M71 O71 Q71 C19 E19 G19 I19 K19 M19 O19 Q19 C23 E23 G23 I23 K23 M23 O23 Q23 C27 E27 G27 I27 K27 M27 O27 Q27 C31 E31 G31 I31 K31 M31 O31 Q31 C35 E35 G35 I35 K35 M35 O35 Q35">
    <cfRule type="cellIs" priority="1" dxfId="0" operator="equal" stopIfTrue="1">
      <formula>"OK"</formula>
    </cfRule>
    <cfRule type="cellIs" priority="2" dxfId="1" operator="equal" stopIfTrue="1">
      <formula>"A"</formula>
    </cfRule>
    <cfRule type="cellIs" priority="3" dxfId="2" operator="equal" stopIfTrue="1">
      <formula>"CASI"</formula>
    </cfRule>
  </conditionalFormatting>
  <conditionalFormatting sqref="C40 E40 G40 I40 K40 M40 O40 Q40 C44 E44 G44 I44 K44 M44 O44 Q44 C48 E48 G48 I48 K48 M48 O48 Q48 C52 E52 G52 I52 K52 M52 O52 Q52 C56 E56 G56 I56 K56 M56 O56 Q56 C60 E60 G60 I60 K60 M60 O60 Q60 C64 E64 G64 I64 K64 M64 O64 Q64 C68 E68 G68 I68 K68 M68 O68 Q68 C72 E72 G72 I72 K72 M72 O72 Q72 C20 E20 G20 I20 K20 M20 O20 Q20 C24 E24 G24 I24 K24 M24 O24 Q24 C28 E28 G28 I28 K28 M28 O28 Q28 C32 E32 G32 I32 K32 M32 O32 Q32 C36 E36 G36 I36 K36 M36 O36 Q36">
    <cfRule type="cellIs" priority="4" dxfId="0" operator="equal" stopIfTrue="1">
      <formula>"OK"</formula>
    </cfRule>
    <cfRule type="cellIs" priority="5" dxfId="1" operator="equal" stopIfTrue="1">
      <formula>"P"</formula>
    </cfRule>
    <cfRule type="cellIs" priority="6" dxfId="2" operator="equal" stopIfTrue="1">
      <formula>"CASI"</formula>
    </cfRule>
  </conditionalFormatting>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pacopena</cp:lastModifiedBy>
  <dcterms:created xsi:type="dcterms:W3CDTF">2005-07-05T17:23:52Z</dcterms:created>
  <dcterms:modified xsi:type="dcterms:W3CDTF">2006-03-31T10:05:48Z</dcterms:modified>
  <cp:category/>
  <cp:version/>
  <cp:contentType/>
  <cp:contentStatus/>
</cp:coreProperties>
</file>