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360" windowHeight="8790" activeTab="0"/>
  </bookViews>
  <sheets>
    <sheet name="Pj Cine" sheetId="1" r:id="rId1"/>
  </sheets>
  <definedNames/>
  <calcPr fullCalcOnLoad="1"/>
</workbook>
</file>

<file path=xl/sharedStrings.xml><?xml version="1.0" encoding="utf-8"?>
<sst xmlns="http://schemas.openxmlformats.org/spreadsheetml/2006/main" count="229" uniqueCount="218">
  <si>
    <t>* NO HAY ACENTOS.</t>
  </si>
  <si>
    <t xml:space="preserve">                   ¡¡¡¡¡SUERTE!!!!!</t>
  </si>
  <si>
    <t>LA QUE PERTENECE LA ESCENA</t>
  </si>
  <si>
    <t>* PON EN LA PRIMERA FILA EL NOMBRE DEL ACTOR Y EN LA SEGUNDA EL HOMBRE DEL PERSONAJE</t>
  </si>
  <si>
    <t>YA SEA, CON APELLIDO, SOLO EL NOMBRE O EL APODO CON EL QUE SE CONOCE EN LA PELICULA A</t>
  </si>
  <si>
    <t>indiana jones</t>
  </si>
  <si>
    <t>john travolta</t>
  </si>
  <si>
    <t>kim basinger</t>
  </si>
  <si>
    <t>santiago segura</t>
  </si>
  <si>
    <t>harrison ford</t>
  </si>
  <si>
    <t>catwoman</t>
  </si>
  <si>
    <t>vin diesel</t>
  </si>
  <si>
    <t>princesa leia</t>
  </si>
  <si>
    <t>carrie fisher</t>
  </si>
  <si>
    <t>sean connery</t>
  </si>
  <si>
    <t>eduardo noriega</t>
  </si>
  <si>
    <t>mortadelo</t>
  </si>
  <si>
    <t>austin powers</t>
  </si>
  <si>
    <t>alec guinness</t>
  </si>
  <si>
    <t>obi wan kenobi</t>
  </si>
  <si>
    <t>terminator</t>
  </si>
  <si>
    <t>arnold schwarzenegger</t>
  </si>
  <si>
    <t>bruce willis</t>
  </si>
  <si>
    <t>clint eastwood</t>
  </si>
  <si>
    <t>george clooney</t>
  </si>
  <si>
    <t>liv tyler</t>
  </si>
  <si>
    <t>arwen</t>
  </si>
  <si>
    <t>matt damon</t>
  </si>
  <si>
    <t>jason bourne</t>
  </si>
  <si>
    <t>sandra bullock</t>
  </si>
  <si>
    <t>tom hanks</t>
  </si>
  <si>
    <t>ali g</t>
  </si>
  <si>
    <t>frodo bolson</t>
  </si>
  <si>
    <t>elijah wood</t>
  </si>
  <si>
    <t>cameron diaz</t>
  </si>
  <si>
    <t>mary</t>
  </si>
  <si>
    <t>jose luis torrente</t>
  </si>
  <si>
    <t>uma thurman</t>
  </si>
  <si>
    <t>mamba negra</t>
  </si>
  <si>
    <t>leonardo dicaprio</t>
  </si>
  <si>
    <t>paz vega</t>
  </si>
  <si>
    <t>lucia</t>
  </si>
  <si>
    <t>angelina jolie</t>
  </si>
  <si>
    <t>milla jovovich</t>
  </si>
  <si>
    <t>pierce brosnan</t>
  </si>
  <si>
    <t>nicolas cage</t>
  </si>
  <si>
    <t>carmen maura</t>
  </si>
  <si>
    <t>mel gibson</t>
  </si>
  <si>
    <t>william wallace</t>
  </si>
  <si>
    <t>jose coronado</t>
  </si>
  <si>
    <t>galadriel</t>
  </si>
  <si>
    <t>riddick</t>
  </si>
  <si>
    <t>samuel l. Jackson</t>
  </si>
  <si>
    <t>anthony hopkins</t>
  </si>
  <si>
    <t>leslie nielsen</t>
  </si>
  <si>
    <t>mr. Magoo</t>
  </si>
  <si>
    <t>morgan freeman</t>
  </si>
  <si>
    <t>antonio banderas</t>
  </si>
  <si>
    <t>colin farrell</t>
  </si>
  <si>
    <t>alejandro magno</t>
  </si>
  <si>
    <t>sylvester stallone</t>
  </si>
  <si>
    <t>john rambo</t>
  </si>
  <si>
    <t>mike myers</t>
  </si>
  <si>
    <t>rocky balboa</t>
  </si>
  <si>
    <t>julieta</t>
  </si>
  <si>
    <t>russell crowe</t>
  </si>
  <si>
    <t>maximo</t>
  </si>
  <si>
    <t>wesley snipes</t>
  </si>
  <si>
    <t>blade</t>
  </si>
  <si>
    <t>gandalf</t>
  </si>
  <si>
    <t>salma hayek</t>
  </si>
  <si>
    <t>liam neeson</t>
  </si>
  <si>
    <t>gabino diego</t>
  </si>
  <si>
    <t>cuco</t>
  </si>
  <si>
    <t>halle berry</t>
  </si>
  <si>
    <t>ben stiller</t>
  </si>
  <si>
    <t>greg follen</t>
  </si>
  <si>
    <t>conde dooku</t>
  </si>
  <si>
    <t>nicole kidman</t>
  </si>
  <si>
    <t>benicio del toro</t>
  </si>
  <si>
    <t>magneto</t>
  </si>
  <si>
    <t>hayden christensen</t>
  </si>
  <si>
    <t>anakin skywalker</t>
  </si>
  <si>
    <t>jack sparrow</t>
  </si>
  <si>
    <t>orlando bloom</t>
  </si>
  <si>
    <t>legolas</t>
  </si>
  <si>
    <t>armando de razza</t>
  </si>
  <si>
    <t>al pacino</t>
  </si>
  <si>
    <t>padme amidala</t>
  </si>
  <si>
    <t>gabriel byrne</t>
  </si>
  <si>
    <t>dean keaton</t>
  </si>
  <si>
    <t>lynn</t>
  </si>
  <si>
    <t>dr. Richard kimble</t>
  </si>
  <si>
    <t>jason statham</t>
  </si>
  <si>
    <t>frank martin</t>
  </si>
  <si>
    <t>vinnie jones</t>
  </si>
  <si>
    <t>sway</t>
  </si>
  <si>
    <t>james marsden</t>
  </si>
  <si>
    <t>scott summers</t>
  </si>
  <si>
    <t>stanley goodspeed</t>
  </si>
  <si>
    <t>kevin costner</t>
  </si>
  <si>
    <t>wyatt earp</t>
  </si>
  <si>
    <t>el lobo</t>
  </si>
  <si>
    <t>dr. hannibal lecter</t>
  </si>
  <si>
    <t>geena davis</t>
  </si>
  <si>
    <t>thelma</t>
  </si>
  <si>
    <t>a. j. Frost</t>
  </si>
  <si>
    <t>miguel bain</t>
  </si>
  <si>
    <t>heather graham</t>
  </si>
  <si>
    <t>carmen ibanez</t>
  </si>
  <si>
    <t>lauren holly</t>
  </si>
  <si>
    <t>mary swanson</t>
  </si>
  <si>
    <t>gary sinise</t>
  </si>
  <si>
    <t>kevin dunne</t>
  </si>
  <si>
    <t>daniel day lewis</t>
  </si>
  <si>
    <t>joaquin phoenix</t>
  </si>
  <si>
    <t>lucius hunt</t>
  </si>
  <si>
    <t>linda hamilton</t>
  </si>
  <si>
    <t>sarah connor</t>
  </si>
  <si>
    <t>qui gon jinn</t>
  </si>
  <si>
    <t>bud spencer</t>
  </si>
  <si>
    <t>charlize theron</t>
  </si>
  <si>
    <t>tommy lee jones</t>
  </si>
  <si>
    <t>samuel gerard</t>
  </si>
  <si>
    <t>Steve Buscemi</t>
  </si>
  <si>
    <t>laurence fishburne</t>
  </si>
  <si>
    <t>morfeo</t>
  </si>
  <si>
    <t>hugh jackman</t>
  </si>
  <si>
    <t>van helsing</t>
  </si>
  <si>
    <t>cate blanchett</t>
  </si>
  <si>
    <t>brad pitt</t>
  </si>
  <si>
    <t>aquiles</t>
  </si>
  <si>
    <t>mr. Freeze</t>
  </si>
  <si>
    <t>tia carrere</t>
  </si>
  <si>
    <t>billy bob thornton</t>
  </si>
  <si>
    <t>dan truman</t>
  </si>
  <si>
    <t>naomi watts</t>
  </si>
  <si>
    <t>rachel keller</t>
  </si>
  <si>
    <t>gary oldman</t>
  </si>
  <si>
    <t>jean baptiste emanuel zorg</t>
  </si>
  <si>
    <t>kate beckinsale</t>
  </si>
  <si>
    <t>selene</t>
  </si>
  <si>
    <t>sean penn</t>
  </si>
  <si>
    <t>paul rivers</t>
  </si>
  <si>
    <t>cuba gooding jr.</t>
  </si>
  <si>
    <t>doris miller</t>
  </si>
  <si>
    <t>sacha baron cohen</t>
  </si>
  <si>
    <t>ben affleck</t>
  </si>
  <si>
    <t>denise richards</t>
  </si>
  <si>
    <t>ian mckellen</t>
  </si>
  <si>
    <t>christopher lee</t>
  </si>
  <si>
    <t>johnny depp</t>
  </si>
  <si>
    <t>john mcclane</t>
  </si>
  <si>
    <t>seth gecko</t>
  </si>
  <si>
    <t>dominic toretto</t>
  </si>
  <si>
    <t>allan quatermain</t>
  </si>
  <si>
    <t>alice</t>
  </si>
  <si>
    <t>rose dewitt bukater</t>
  </si>
  <si>
    <t>west</t>
  </si>
  <si>
    <t>rita escobar</t>
  </si>
  <si>
    <t>jack costello</t>
  </si>
  <si>
    <t>satine</t>
  </si>
  <si>
    <t>emma peel</t>
  </si>
  <si>
    <t>william munny</t>
  </si>
  <si>
    <t>vincent hanna</t>
  </si>
  <si>
    <t>aaron hallam</t>
  </si>
  <si>
    <t>mary ann lomax</t>
  </si>
  <si>
    <t>jose mari</t>
  </si>
  <si>
    <t>john smith</t>
  </si>
  <si>
    <t>bill el carnicero</t>
  </si>
  <si>
    <t>marifelacion</t>
  </si>
  <si>
    <t>big chris</t>
  </si>
  <si>
    <t>juno skinner</t>
  </si>
  <si>
    <t>Rockhound</t>
  </si>
  <si>
    <t>rafael mazas</t>
  </si>
  <si>
    <t>annie</t>
  </si>
  <si>
    <t>franka potente</t>
  </si>
  <si>
    <t>marie</t>
  </si>
  <si>
    <t>karra elejalde</t>
  </si>
  <si>
    <t>juantxo</t>
  </si>
  <si>
    <t>natalie portman</t>
  </si>
  <si>
    <t>michelle pfeiffer</t>
  </si>
  <si>
    <t>benito pocino</t>
  </si>
  <si>
    <t>claire danes</t>
  </si>
  <si>
    <t>harry callahan</t>
  </si>
  <si>
    <t>vincent vega</t>
  </si>
  <si>
    <t>chuck noland</t>
  </si>
  <si>
    <t>howard hughes</t>
  </si>
  <si>
    <t>julia</t>
  </si>
  <si>
    <t>tony manero</t>
  </si>
  <si>
    <t>william somerset</t>
  </si>
  <si>
    <t>profesor cavan</t>
  </si>
  <si>
    <t>jinx</t>
  </si>
  <si>
    <t>don vito corleone</t>
  </si>
  <si>
    <t>victoria abril</t>
  </si>
  <si>
    <t>andrea caracortada</t>
  </si>
  <si>
    <t>diane venora</t>
  </si>
  <si>
    <t>mayor valentina koslova</t>
  </si>
  <si>
    <t>hilary swank</t>
  </si>
  <si>
    <t>maggie fitzgerald</t>
  </si>
  <si>
    <t>marlon brando</t>
  </si>
  <si>
    <t>Kate Winslet</t>
  </si>
  <si>
    <t>profesor Goldthwait Higginson Dorr</t>
  </si>
  <si>
    <t>james bond</t>
  </si>
  <si>
    <t>michelle rodriguez</t>
  </si>
  <si>
    <t>rain</t>
  </si>
  <si>
    <t>nadia</t>
  </si>
  <si>
    <t>shannon elizabeth</t>
  </si>
  <si>
    <t>radha mitchell</t>
  </si>
  <si>
    <t>carolyn fry</t>
  </si>
  <si>
    <t>shane</t>
  </si>
  <si>
    <t>monet mazur</t>
  </si>
  <si>
    <t>linda moon</t>
  </si>
  <si>
    <t>christina milian</t>
  </si>
  <si>
    <t>jordana brewster</t>
  </si>
  <si>
    <t>mia toretto</t>
  </si>
  <si>
    <t>lucy liu</t>
  </si>
  <si>
    <t>alex munday</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</si>
</sst>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s>
  <fonts count="8">
    <font>
      <sz val="10"/>
      <name val="Arial"/>
      <family val="0"/>
    </font>
    <font>
      <b/>
      <sz val="10"/>
      <color indexed="40"/>
      <name val="Arial"/>
      <family val="2"/>
    </font>
    <font>
      <b/>
      <sz val="10"/>
      <color indexed="9"/>
      <name val="Arial"/>
      <family val="2"/>
    </font>
    <font>
      <b/>
      <sz val="12"/>
      <color indexed="9"/>
      <name val="Arial"/>
      <family val="2"/>
    </font>
    <font>
      <b/>
      <i/>
      <sz val="13"/>
      <color indexed="9"/>
      <name val="Arial"/>
      <family val="2"/>
    </font>
    <font>
      <sz val="20"/>
      <color indexed="9"/>
      <name val="Comic Sans MS"/>
      <family val="4"/>
    </font>
    <font>
      <sz val="18"/>
      <color indexed="9"/>
      <name val="Comic Sans MS"/>
      <family val="4"/>
    </font>
    <font>
      <sz val="10"/>
      <color indexed="44"/>
      <name val="Arial"/>
      <family val="0"/>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22">
    <border>
      <left/>
      <right/>
      <top/>
      <bottom/>
      <diagonal/>
    </border>
    <border>
      <left style="double">
        <color indexed="12"/>
      </left>
      <right>
        <color indexed="63"/>
      </right>
      <top style="double">
        <color indexed="12"/>
      </top>
      <bottom>
        <color indexed="63"/>
      </bottom>
    </border>
    <border>
      <left>
        <color indexed="63"/>
      </left>
      <right>
        <color indexed="63"/>
      </right>
      <top style="double">
        <color indexed="12"/>
      </top>
      <bottom>
        <color indexed="63"/>
      </bottom>
    </border>
    <border>
      <left>
        <color indexed="63"/>
      </left>
      <right style="double">
        <color indexed="12"/>
      </right>
      <top style="double">
        <color indexed="12"/>
      </top>
      <bottom>
        <color indexed="63"/>
      </bottom>
    </border>
    <border>
      <left style="double">
        <color indexed="12"/>
      </left>
      <right>
        <color indexed="63"/>
      </right>
      <top>
        <color indexed="63"/>
      </top>
      <bottom>
        <color indexed="63"/>
      </bottom>
    </border>
    <border>
      <left>
        <color indexed="63"/>
      </left>
      <right style="double">
        <color indexed="12"/>
      </right>
      <top>
        <color indexed="63"/>
      </top>
      <bottom>
        <color indexed="63"/>
      </bottom>
    </border>
    <border>
      <left>
        <color indexed="63"/>
      </left>
      <right>
        <color indexed="63"/>
      </right>
      <top>
        <color indexed="63"/>
      </top>
      <bottom style="double">
        <color indexed="12"/>
      </bottom>
    </border>
    <border>
      <left>
        <color indexed="63"/>
      </left>
      <right style="double">
        <color indexed="12"/>
      </right>
      <top>
        <color indexed="63"/>
      </top>
      <bottom style="double">
        <color indexed="12"/>
      </bottom>
    </border>
    <border>
      <left style="double">
        <color indexed="12"/>
      </left>
      <right>
        <color indexed="63"/>
      </right>
      <top>
        <color indexed="63"/>
      </top>
      <bottom style="double">
        <color indexed="12"/>
      </bottom>
    </border>
    <border>
      <left style="double">
        <color indexed="39"/>
      </left>
      <right>
        <color indexed="63"/>
      </right>
      <top style="double">
        <color indexed="39"/>
      </top>
      <bottom>
        <color indexed="63"/>
      </bottom>
    </border>
    <border>
      <left>
        <color indexed="63"/>
      </left>
      <right>
        <color indexed="63"/>
      </right>
      <top style="double">
        <color indexed="39"/>
      </top>
      <bottom>
        <color indexed="63"/>
      </bottom>
    </border>
    <border>
      <left>
        <color indexed="63"/>
      </left>
      <right style="double">
        <color indexed="39"/>
      </right>
      <top style="double">
        <color indexed="39"/>
      </top>
      <bottom>
        <color indexed="63"/>
      </bottom>
    </border>
    <border>
      <left style="double">
        <color indexed="39"/>
      </left>
      <right>
        <color indexed="63"/>
      </right>
      <top>
        <color indexed="63"/>
      </top>
      <bottom>
        <color indexed="63"/>
      </bottom>
    </border>
    <border>
      <left>
        <color indexed="63"/>
      </left>
      <right style="double">
        <color indexed="39"/>
      </right>
      <top>
        <color indexed="63"/>
      </top>
      <bottom>
        <color indexed="63"/>
      </bottom>
    </border>
    <border>
      <left style="double">
        <color indexed="39"/>
      </left>
      <right>
        <color indexed="63"/>
      </right>
      <top>
        <color indexed="63"/>
      </top>
      <bottom style="double">
        <color indexed="39"/>
      </bottom>
    </border>
    <border>
      <left>
        <color indexed="63"/>
      </left>
      <right>
        <color indexed="63"/>
      </right>
      <top>
        <color indexed="63"/>
      </top>
      <bottom style="double">
        <color indexed="39"/>
      </bottom>
    </border>
    <border>
      <left>
        <color indexed="63"/>
      </left>
      <right style="double">
        <color indexed="39"/>
      </right>
      <top>
        <color indexed="63"/>
      </top>
      <bottom style="double">
        <color indexed="39"/>
      </bottom>
    </border>
    <border>
      <left style="double">
        <color indexed="12"/>
      </left>
      <right>
        <color indexed="63"/>
      </right>
      <top style="double">
        <color indexed="12"/>
      </top>
      <bottom style="double">
        <color indexed="12"/>
      </bottom>
    </border>
    <border>
      <left>
        <color indexed="63"/>
      </left>
      <right style="double">
        <color indexed="12"/>
      </right>
      <top style="double">
        <color indexed="12"/>
      </top>
      <bottom style="double">
        <color indexed="12"/>
      </bottom>
    </border>
    <border>
      <left style="mediumDashed">
        <color indexed="12"/>
      </left>
      <right style="mediumDashed">
        <color indexed="12"/>
      </right>
      <top style="double">
        <color indexed="12"/>
      </top>
      <bottom style="mediumDashed">
        <color indexed="12"/>
      </bottom>
    </border>
    <border>
      <left style="mediumDashed">
        <color indexed="12"/>
      </left>
      <right style="mediumDashed">
        <color indexed="12"/>
      </right>
      <top style="mediumDashed">
        <color indexed="12"/>
      </top>
      <bottom style="mediumDashed">
        <color indexed="12"/>
      </bottom>
    </border>
    <border>
      <left style="mediumDashed">
        <color indexed="12"/>
      </left>
      <right style="mediumDashed">
        <color indexed="12"/>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0" fillId="2" borderId="0" xfId="0" applyFill="1" applyAlignment="1" applyProtection="1">
      <alignment/>
      <protection hidden="1"/>
    </xf>
    <xf numFmtId="0" fontId="7" fillId="2" borderId="0" xfId="0" applyFont="1" applyFill="1" applyAlignment="1" applyProtection="1">
      <alignment/>
      <protection hidden="1"/>
    </xf>
    <xf numFmtId="0" fontId="2" fillId="2" borderId="1" xfId="0" applyFont="1" applyFill="1" applyBorder="1" applyAlignment="1" applyProtection="1">
      <alignment/>
      <protection hidden="1"/>
    </xf>
    <xf numFmtId="0" fontId="0" fillId="2" borderId="2" xfId="0" applyFill="1" applyBorder="1" applyAlignment="1" applyProtection="1">
      <alignment/>
      <protection hidden="1"/>
    </xf>
    <xf numFmtId="0" fontId="0" fillId="2" borderId="3" xfId="0" applyFill="1" applyBorder="1" applyAlignment="1" applyProtection="1">
      <alignment/>
      <protection hidden="1"/>
    </xf>
    <xf numFmtId="0" fontId="2" fillId="2" borderId="4" xfId="0" applyFont="1" applyFill="1" applyBorder="1" applyAlignment="1" applyProtection="1">
      <alignment/>
      <protection hidden="1"/>
    </xf>
    <xf numFmtId="0" fontId="0" fillId="2" borderId="0" xfId="0" applyFill="1" applyBorder="1" applyAlignment="1" applyProtection="1">
      <alignment/>
      <protection hidden="1"/>
    </xf>
    <xf numFmtId="0" fontId="0" fillId="2" borderId="5" xfId="0" applyFill="1" applyBorder="1" applyAlignment="1" applyProtection="1">
      <alignment/>
      <protection hidden="1"/>
    </xf>
    <xf numFmtId="0" fontId="0" fillId="2" borderId="6" xfId="0" applyFill="1" applyBorder="1" applyAlignment="1" applyProtection="1">
      <alignment/>
      <protection hidden="1"/>
    </xf>
    <xf numFmtId="0" fontId="0" fillId="2" borderId="7" xfId="0" applyFill="1" applyBorder="1" applyAlignment="1" applyProtection="1">
      <alignment/>
      <protection hidden="1"/>
    </xf>
    <xf numFmtId="0" fontId="4" fillId="2" borderId="8" xfId="0" applyFont="1" applyFill="1" applyBorder="1" applyAlignment="1" applyProtection="1">
      <alignment vertical="center"/>
      <protection hidden="1"/>
    </xf>
    <xf numFmtId="0" fontId="0" fillId="2" borderId="6" xfId="0" applyFill="1" applyBorder="1" applyAlignment="1" applyProtection="1">
      <alignment vertical="center"/>
      <protection hidden="1"/>
    </xf>
    <xf numFmtId="0" fontId="0" fillId="2" borderId="9" xfId="0" applyFill="1" applyBorder="1" applyAlignment="1" applyProtection="1">
      <alignment/>
      <protection hidden="1"/>
    </xf>
    <xf numFmtId="0" fontId="0" fillId="2" borderId="10" xfId="0" applyFill="1" applyBorder="1" applyAlignment="1" applyProtection="1">
      <alignment/>
      <protection hidden="1"/>
    </xf>
    <xf numFmtId="0" fontId="5" fillId="2" borderId="10" xfId="0" applyFont="1" applyFill="1" applyBorder="1" applyAlignment="1" applyProtection="1">
      <alignment vertical="center"/>
      <protection hidden="1"/>
    </xf>
    <xf numFmtId="0" fontId="0" fillId="2" borderId="11" xfId="0" applyFill="1" applyBorder="1" applyAlignment="1" applyProtection="1">
      <alignment/>
      <protection hidden="1"/>
    </xf>
    <xf numFmtId="0" fontId="0" fillId="2" borderId="12" xfId="0" applyFill="1" applyBorder="1" applyAlignment="1" applyProtection="1">
      <alignment/>
      <protection hidden="1"/>
    </xf>
    <xf numFmtId="0" fontId="5" fillId="2" borderId="0" xfId="0" applyFont="1" applyFill="1" applyBorder="1" applyAlignment="1" applyProtection="1">
      <alignment vertical="center"/>
      <protection hidden="1"/>
    </xf>
    <xf numFmtId="10" fontId="6" fillId="2" borderId="0" xfId="0" applyNumberFormat="1" applyFont="1" applyFill="1" applyBorder="1" applyAlignment="1" applyProtection="1">
      <alignment vertical="center"/>
      <protection hidden="1"/>
    </xf>
    <xf numFmtId="0" fontId="0" fillId="2" borderId="13" xfId="0" applyFill="1" applyBorder="1" applyAlignment="1" applyProtection="1">
      <alignment/>
      <protection hidden="1"/>
    </xf>
    <xf numFmtId="0" fontId="0" fillId="2" borderId="14" xfId="0" applyFill="1" applyBorder="1" applyAlignment="1" applyProtection="1">
      <alignment/>
      <protection hidden="1"/>
    </xf>
    <xf numFmtId="0" fontId="0" fillId="2" borderId="15" xfId="0" applyFill="1" applyBorder="1" applyAlignment="1" applyProtection="1">
      <alignment/>
      <protection hidden="1"/>
    </xf>
    <xf numFmtId="0" fontId="0" fillId="2" borderId="16" xfId="0" applyFill="1" applyBorder="1" applyAlignment="1" applyProtection="1">
      <alignment/>
      <protection hidden="1"/>
    </xf>
    <xf numFmtId="0" fontId="3" fillId="2" borderId="0" xfId="0" applyFont="1" applyFill="1" applyAlignment="1" applyProtection="1">
      <alignment horizontal="left"/>
      <protection hidden="1"/>
    </xf>
    <xf numFmtId="0" fontId="0" fillId="2" borderId="17" xfId="0" applyFill="1" applyBorder="1" applyAlignment="1" applyProtection="1">
      <alignment/>
      <protection hidden="1"/>
    </xf>
    <xf numFmtId="0" fontId="0" fillId="2" borderId="18" xfId="0" applyFill="1" applyBorder="1" applyAlignment="1" applyProtection="1">
      <alignment/>
      <protection hidden="1"/>
    </xf>
    <xf numFmtId="0" fontId="2" fillId="2" borderId="0" xfId="0" applyFont="1" applyFill="1" applyAlignment="1" applyProtection="1">
      <alignment horizontal="center" shrinkToFit="1"/>
      <protection hidden="1"/>
    </xf>
    <xf numFmtId="0" fontId="2" fillId="2" borderId="19" xfId="0" applyFont="1" applyFill="1" applyBorder="1" applyAlignment="1" applyProtection="1">
      <alignment horizontal="center" shrinkToFit="1"/>
      <protection hidden="1"/>
    </xf>
    <xf numFmtId="0" fontId="2" fillId="2" borderId="20" xfId="0" applyFont="1" applyFill="1" applyBorder="1" applyAlignment="1" applyProtection="1">
      <alignment horizontal="center" shrinkToFit="1"/>
      <protection hidden="1"/>
    </xf>
    <xf numFmtId="0" fontId="1" fillId="3" borderId="21" xfId="0" applyFont="1" applyFill="1" applyBorder="1" applyAlignment="1" applyProtection="1">
      <alignment horizontal="center" shrinkToFit="1"/>
      <protection locked="0"/>
    </xf>
    <xf numFmtId="0" fontId="1" fillId="3" borderId="20" xfId="0" applyFont="1" applyFill="1" applyBorder="1" applyAlignment="1" applyProtection="1">
      <alignment horizontal="center" shrinkToFit="1"/>
      <protection locked="0"/>
    </xf>
  </cellXfs>
  <cellStyles count="6">
    <cellStyle name="Normal" xfId="0"/>
    <cellStyle name="Comma" xfId="15"/>
    <cellStyle name="Comma [0]" xfId="16"/>
    <cellStyle name="Currency" xfId="17"/>
    <cellStyle name="Currency [0]" xfId="18"/>
    <cellStyle name="Percent" xfId="19"/>
  </cellStyles>
  <dxfs count="3">
    <dxf>
      <font>
        <color rgb="FF00FF00"/>
      </font>
      <fill>
        <patternFill>
          <bgColor rgb="FF00FF00"/>
        </patternFill>
      </fill>
      <border/>
    </dxf>
    <dxf>
      <fill>
        <patternFill>
          <bgColor rgb="FF99CCFF"/>
        </patternFill>
      </fill>
      <border/>
    </dxf>
    <dxf>
      <font>
        <color rgb="FFFFFF00"/>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jpeg" /><Relationship Id="rId12" Type="http://schemas.openxmlformats.org/officeDocument/2006/relationships/image" Target="../media/image12.jpeg" /><Relationship Id="rId13" Type="http://schemas.openxmlformats.org/officeDocument/2006/relationships/image" Target="../media/image13.jpeg" /><Relationship Id="rId14" Type="http://schemas.openxmlformats.org/officeDocument/2006/relationships/image" Target="../media/image14.jpeg" /><Relationship Id="rId15" Type="http://schemas.openxmlformats.org/officeDocument/2006/relationships/image" Target="../media/image15.jpeg" /><Relationship Id="rId16" Type="http://schemas.openxmlformats.org/officeDocument/2006/relationships/image" Target="../media/image16.jpeg" /><Relationship Id="rId17" Type="http://schemas.openxmlformats.org/officeDocument/2006/relationships/image" Target="../media/image17.jpeg" /><Relationship Id="rId18" Type="http://schemas.openxmlformats.org/officeDocument/2006/relationships/image" Target="../media/image18.jpeg" /><Relationship Id="rId19" Type="http://schemas.openxmlformats.org/officeDocument/2006/relationships/image" Target="../media/image19.jpeg" /><Relationship Id="rId20" Type="http://schemas.openxmlformats.org/officeDocument/2006/relationships/image" Target="../media/image20.jpeg" /><Relationship Id="rId21" Type="http://schemas.openxmlformats.org/officeDocument/2006/relationships/image" Target="../media/image21.jpeg" /><Relationship Id="rId22" Type="http://schemas.openxmlformats.org/officeDocument/2006/relationships/image" Target="../media/image22.jpeg" /><Relationship Id="rId23" Type="http://schemas.openxmlformats.org/officeDocument/2006/relationships/image" Target="../media/image23.jpeg" /><Relationship Id="rId24" Type="http://schemas.openxmlformats.org/officeDocument/2006/relationships/image" Target="../media/image24.jpeg" /><Relationship Id="rId25" Type="http://schemas.openxmlformats.org/officeDocument/2006/relationships/image" Target="../media/image25.jpeg" /><Relationship Id="rId26" Type="http://schemas.openxmlformats.org/officeDocument/2006/relationships/image" Target="../media/image26.jpeg" /><Relationship Id="rId27" Type="http://schemas.openxmlformats.org/officeDocument/2006/relationships/image" Target="../media/image27.jpeg" /><Relationship Id="rId28" Type="http://schemas.openxmlformats.org/officeDocument/2006/relationships/image" Target="../media/image28.jpeg" /><Relationship Id="rId29" Type="http://schemas.openxmlformats.org/officeDocument/2006/relationships/image" Target="../media/image29.jpeg" /><Relationship Id="rId30" Type="http://schemas.openxmlformats.org/officeDocument/2006/relationships/image" Target="../media/image30.jpeg" /><Relationship Id="rId31" Type="http://schemas.openxmlformats.org/officeDocument/2006/relationships/image" Target="../media/image31.jpeg" /><Relationship Id="rId32" Type="http://schemas.openxmlformats.org/officeDocument/2006/relationships/image" Target="../media/image32.jpeg" /><Relationship Id="rId33" Type="http://schemas.openxmlformats.org/officeDocument/2006/relationships/image" Target="../media/image33.jpeg" /><Relationship Id="rId34" Type="http://schemas.openxmlformats.org/officeDocument/2006/relationships/image" Target="../media/image34.jpeg" /><Relationship Id="rId35" Type="http://schemas.openxmlformats.org/officeDocument/2006/relationships/image" Target="../media/image35.jpeg" /><Relationship Id="rId36" Type="http://schemas.openxmlformats.org/officeDocument/2006/relationships/image" Target="../media/image36.jpeg" /><Relationship Id="rId37" Type="http://schemas.openxmlformats.org/officeDocument/2006/relationships/image" Target="../media/image37.jpeg" /><Relationship Id="rId38" Type="http://schemas.openxmlformats.org/officeDocument/2006/relationships/image" Target="../media/image38.jpeg" /><Relationship Id="rId39" Type="http://schemas.openxmlformats.org/officeDocument/2006/relationships/image" Target="../media/image39.jpeg" /><Relationship Id="rId40" Type="http://schemas.openxmlformats.org/officeDocument/2006/relationships/image" Target="../media/image40.jpeg" /><Relationship Id="rId41" Type="http://schemas.openxmlformats.org/officeDocument/2006/relationships/image" Target="../media/image42.jpeg" /><Relationship Id="rId42" Type="http://schemas.openxmlformats.org/officeDocument/2006/relationships/image" Target="../media/image41.jpeg" /><Relationship Id="rId43" Type="http://schemas.openxmlformats.org/officeDocument/2006/relationships/image" Target="../media/image43.jpeg" /><Relationship Id="rId44" Type="http://schemas.openxmlformats.org/officeDocument/2006/relationships/image" Target="../media/image45.jpeg" /><Relationship Id="rId45" Type="http://schemas.openxmlformats.org/officeDocument/2006/relationships/image" Target="../media/image44.jpeg" /><Relationship Id="rId46" Type="http://schemas.openxmlformats.org/officeDocument/2006/relationships/image" Target="../media/image46.jpeg" /><Relationship Id="rId47" Type="http://schemas.openxmlformats.org/officeDocument/2006/relationships/image" Target="../media/image47.jpeg" /><Relationship Id="rId48" Type="http://schemas.openxmlformats.org/officeDocument/2006/relationships/image" Target="../media/image49.jpeg" /><Relationship Id="rId49" Type="http://schemas.openxmlformats.org/officeDocument/2006/relationships/image" Target="../media/image48.jpeg" /><Relationship Id="rId50" Type="http://schemas.openxmlformats.org/officeDocument/2006/relationships/image" Target="../media/image50.jpeg" /><Relationship Id="rId51" Type="http://schemas.openxmlformats.org/officeDocument/2006/relationships/image" Target="../media/image51.jpeg" /><Relationship Id="rId52" Type="http://schemas.openxmlformats.org/officeDocument/2006/relationships/image" Target="../media/image52.jpeg" /><Relationship Id="rId53" Type="http://schemas.openxmlformats.org/officeDocument/2006/relationships/image" Target="../media/image53.jpeg" /><Relationship Id="rId54" Type="http://schemas.openxmlformats.org/officeDocument/2006/relationships/image" Target="../media/image54.jpeg" /><Relationship Id="rId55" Type="http://schemas.openxmlformats.org/officeDocument/2006/relationships/image" Target="../media/image55.jpeg" /><Relationship Id="rId56" Type="http://schemas.openxmlformats.org/officeDocument/2006/relationships/image" Target="../media/image56.jpeg" /><Relationship Id="rId57" Type="http://schemas.openxmlformats.org/officeDocument/2006/relationships/image" Target="../media/image57.jpeg" /><Relationship Id="rId58" Type="http://schemas.openxmlformats.org/officeDocument/2006/relationships/image" Target="../media/image58.jpeg" /><Relationship Id="rId59" Type="http://schemas.openxmlformats.org/officeDocument/2006/relationships/image" Target="../media/image59.jpeg" /><Relationship Id="rId60" Type="http://schemas.openxmlformats.org/officeDocument/2006/relationships/image" Target="../media/image60.jpeg" /><Relationship Id="rId61" Type="http://schemas.openxmlformats.org/officeDocument/2006/relationships/image" Target="../media/image61.jpeg" /><Relationship Id="rId62" Type="http://schemas.openxmlformats.org/officeDocument/2006/relationships/image" Target="../media/image62.jpeg" /><Relationship Id="rId63" Type="http://schemas.openxmlformats.org/officeDocument/2006/relationships/image" Target="../media/image63.jpeg" /><Relationship Id="rId64" Type="http://schemas.openxmlformats.org/officeDocument/2006/relationships/image" Target="../media/image64.jpeg" /><Relationship Id="rId65" Type="http://schemas.openxmlformats.org/officeDocument/2006/relationships/image" Target="../media/image65.jpeg" /><Relationship Id="rId66" Type="http://schemas.openxmlformats.org/officeDocument/2006/relationships/image" Target="../media/image66.jpeg" /><Relationship Id="rId67" Type="http://schemas.openxmlformats.org/officeDocument/2006/relationships/image" Target="../media/image67.jpeg" /><Relationship Id="rId68" Type="http://schemas.openxmlformats.org/officeDocument/2006/relationships/image" Target="../media/image68.jpeg" /><Relationship Id="rId69" Type="http://schemas.openxmlformats.org/officeDocument/2006/relationships/image" Target="../media/image69.jpeg" /><Relationship Id="rId70" Type="http://schemas.openxmlformats.org/officeDocument/2006/relationships/image" Target="../media/image70.jpeg" /><Relationship Id="rId71" Type="http://schemas.openxmlformats.org/officeDocument/2006/relationships/image" Target="../media/image71.jpeg" /><Relationship Id="rId72" Type="http://schemas.openxmlformats.org/officeDocument/2006/relationships/image" Target="../media/image72.jpeg" /><Relationship Id="rId73" Type="http://schemas.openxmlformats.org/officeDocument/2006/relationships/image" Target="../media/image73.jpeg" /><Relationship Id="rId74" Type="http://schemas.openxmlformats.org/officeDocument/2006/relationships/image" Target="../media/image74.jpeg" /><Relationship Id="rId75" Type="http://schemas.openxmlformats.org/officeDocument/2006/relationships/image" Target="../media/image75.jpeg" /><Relationship Id="rId76" Type="http://schemas.openxmlformats.org/officeDocument/2006/relationships/image" Target="../media/image76.jpeg" /><Relationship Id="rId77" Type="http://schemas.openxmlformats.org/officeDocument/2006/relationships/image" Target="../media/image77.jpeg" /><Relationship Id="rId78" Type="http://schemas.openxmlformats.org/officeDocument/2006/relationships/image" Target="../media/image78.jpeg" /><Relationship Id="rId79" Type="http://schemas.openxmlformats.org/officeDocument/2006/relationships/image" Target="../media/image79.jpeg" /><Relationship Id="rId80" Type="http://schemas.openxmlformats.org/officeDocument/2006/relationships/image" Target="../media/image80.jpeg" /><Relationship Id="rId81" Type="http://schemas.openxmlformats.org/officeDocument/2006/relationships/image" Target="../media/image81.jpeg" /><Relationship Id="rId82" Type="http://schemas.openxmlformats.org/officeDocument/2006/relationships/image" Target="../media/image82.jpeg" /><Relationship Id="rId83" Type="http://schemas.openxmlformats.org/officeDocument/2006/relationships/image" Target="../media/image83.jpeg" /><Relationship Id="rId84" Type="http://schemas.openxmlformats.org/officeDocument/2006/relationships/image" Target="../media/image84.jpeg" /><Relationship Id="rId85" Type="http://schemas.openxmlformats.org/officeDocument/2006/relationships/image" Target="../media/image85.jpeg" /><Relationship Id="rId86" Type="http://schemas.openxmlformats.org/officeDocument/2006/relationships/image" Target="../media/image86.jpeg" /><Relationship Id="rId87" Type="http://schemas.openxmlformats.org/officeDocument/2006/relationships/image" Target="../media/image87.jpeg" /><Relationship Id="rId88" Type="http://schemas.openxmlformats.org/officeDocument/2006/relationships/image" Target="../media/image88.jpeg" /><Relationship Id="rId89" Type="http://schemas.openxmlformats.org/officeDocument/2006/relationships/image" Target="../media/image90.jpeg" /><Relationship Id="rId90" Type="http://schemas.openxmlformats.org/officeDocument/2006/relationships/image" Target="../media/image92.jpeg" /><Relationship Id="rId91" Type="http://schemas.openxmlformats.org/officeDocument/2006/relationships/image" Target="../media/image93.jpeg" /><Relationship Id="rId92" Type="http://schemas.openxmlformats.org/officeDocument/2006/relationships/image" Target="../media/image89.jpeg" /><Relationship Id="rId93" Type="http://schemas.openxmlformats.org/officeDocument/2006/relationships/image" Target="../media/image91.jpeg" /><Relationship Id="rId94" Type="http://schemas.openxmlformats.org/officeDocument/2006/relationships/image" Target="../media/image95.jpeg" /><Relationship Id="rId95" Type="http://schemas.openxmlformats.org/officeDocument/2006/relationships/image" Target="../media/image96.jpeg" /><Relationship Id="rId96" Type="http://schemas.openxmlformats.org/officeDocument/2006/relationships/image" Target="../media/image97.jpeg" /><Relationship Id="rId97" Type="http://schemas.openxmlformats.org/officeDocument/2006/relationships/image" Target="../media/image94.jpeg" /><Relationship Id="rId98" Type="http://schemas.openxmlformats.org/officeDocument/2006/relationships/image" Target="../media/image98.jpeg" /><Relationship Id="rId99" Type="http://schemas.openxmlformats.org/officeDocument/2006/relationships/image" Target="../media/image99.jpeg" /><Relationship Id="rId100" Type="http://schemas.openxmlformats.org/officeDocument/2006/relationships/image" Target="../media/image100.jpeg" /><Relationship Id="rId101" Type="http://schemas.openxmlformats.org/officeDocument/2006/relationships/image" Target="../media/image101.jpeg" /><Relationship Id="rId102" Type="http://schemas.openxmlformats.org/officeDocument/2006/relationships/image" Target="../media/image102.jpeg" /><Relationship Id="rId103" Type="http://schemas.openxmlformats.org/officeDocument/2006/relationships/image" Target="../media/image103.jpeg" /><Relationship Id="rId104" Type="http://schemas.openxmlformats.org/officeDocument/2006/relationships/image" Target="../media/image104.jpeg" /><Relationship Id="rId105" Type="http://schemas.openxmlformats.org/officeDocument/2006/relationships/image" Target="../media/image105.jpeg" /><Relationship Id="rId106" Type="http://schemas.openxmlformats.org/officeDocument/2006/relationships/image" Target="../media/image106.jpeg" /><Relationship Id="rId107" Type="http://schemas.openxmlformats.org/officeDocument/2006/relationships/image" Target="../media/image107.jpeg" /><Relationship Id="rId108" Type="http://schemas.openxmlformats.org/officeDocument/2006/relationships/image" Target="../media/image108.jpeg" /><Relationship Id="rId109" Type="http://schemas.openxmlformats.org/officeDocument/2006/relationships/image" Target="../media/image109.jpeg" /><Relationship Id="rId110" Type="http://schemas.openxmlformats.org/officeDocument/2006/relationships/image" Target="../media/image110.jpeg" /><Relationship Id="rId111" Type="http://schemas.openxmlformats.org/officeDocument/2006/relationships/image" Target="../media/image111.jpeg" /><Relationship Id="rId112" Type="http://schemas.openxmlformats.org/officeDocument/2006/relationships/image" Target="../media/image11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152400</xdr:rowOff>
    </xdr:from>
    <xdr:to>
      <xdr:col>16</xdr:col>
      <xdr:colOff>228600</xdr:colOff>
      <xdr:row>5</xdr:row>
      <xdr:rowOff>142875</xdr:rowOff>
    </xdr:to>
    <xdr:sp>
      <xdr:nvSpPr>
        <xdr:cNvPr id="1" name="AutoShape 2"/>
        <xdr:cNvSpPr>
          <a:spLocks/>
        </xdr:cNvSpPr>
      </xdr:nvSpPr>
      <xdr:spPr>
        <a:xfrm>
          <a:off x="161925" y="314325"/>
          <a:ext cx="9296400" cy="638175"/>
        </a:xfrm>
        <a:prstGeom prst="rect"/>
        <a:noFill/>
      </xdr:spPr>
      <xdr:txBody>
        <a:bodyPr fromWordArt="1" wrap="none">
          <a:prstTxWarp prst="textPlain"/>
        </a:bodyPr>
        <a:p>
          <a:pPr algn="ctr"/>
          <a:r>
            <a:rPr sz="3600" i="1" kern="10" spc="0">
              <a:ln w="9525" cmpd="sng">
                <a:solidFill>
                  <a:srgbClr val="000000"/>
                </a:solidFill>
                <a:headEnd type="none"/>
                <a:tailEnd type="none"/>
              </a:ln>
              <a:solidFill>
                <a:srgbClr val="FFFFFF"/>
              </a:solidFill>
              <a:effectLst>
                <a:outerShdw dist="35921" dir="2700000" algn="ctr">
                  <a:srgbClr val="808080">
                    <a:alpha val="80000"/>
                  </a:srgbClr>
                </a:outerShdw>
              </a:effectLst>
              <a:latin typeface="Arial Black"/>
              <a:cs typeface="Arial Black"/>
            </a:rPr>
            <a:t>Personajes de Cine</a:t>
          </a:r>
        </a:p>
      </xdr:txBody>
    </xdr:sp>
    <xdr:clientData/>
  </xdr:twoCellAnchor>
  <xdr:twoCellAnchor>
    <xdr:from>
      <xdr:col>15</xdr:col>
      <xdr:colOff>9525</xdr:colOff>
      <xdr:row>5</xdr:row>
      <xdr:rowOff>142875</xdr:rowOff>
    </xdr:from>
    <xdr:to>
      <xdr:col>16</xdr:col>
      <xdr:colOff>161925</xdr:colOff>
      <xdr:row>7</xdr:row>
      <xdr:rowOff>76200</xdr:rowOff>
    </xdr:to>
    <xdr:sp>
      <xdr:nvSpPr>
        <xdr:cNvPr id="2" name="AutoShape 3"/>
        <xdr:cNvSpPr>
          <a:spLocks/>
        </xdr:cNvSpPr>
      </xdr:nvSpPr>
      <xdr:spPr>
        <a:xfrm>
          <a:off x="8210550" y="952500"/>
          <a:ext cx="1181100" cy="266700"/>
        </a:xfrm>
        <a:prstGeom prst="rect"/>
        <a:noFill/>
      </xdr:spPr>
      <xdr:txBody>
        <a:bodyPr fromWordArt="1" wrap="none">
          <a:prstTxWarp prst="textPlain"/>
        </a:bodyPr>
        <a:p>
          <a:pPr algn="ctr"/>
          <a:r>
            <a:rPr sz="1400" i="1" kern="10" spc="0">
              <a:ln w="9525" cmpd="sng">
                <a:solidFill>
                  <a:srgbClr val="000000"/>
                </a:solidFill>
                <a:headEnd type="none"/>
                <a:tailEnd type="none"/>
              </a:ln>
              <a:solidFill>
                <a:srgbClr val="FFFFFF"/>
              </a:solidFill>
              <a:effectLst>
                <a:outerShdw dist="35921" dir="2700000" algn="ctr">
                  <a:srgbClr val="808080">
                    <a:alpha val="80000"/>
                  </a:srgbClr>
                </a:outerShdw>
              </a:effectLst>
              <a:latin typeface="Arial Black"/>
              <a:cs typeface="Arial Black"/>
            </a:rPr>
            <a:t>por RyBes</a:t>
          </a:r>
        </a:p>
      </xdr:txBody>
    </xdr:sp>
    <xdr:clientData/>
  </xdr:twoCellAnchor>
  <xdr:twoCellAnchor>
    <xdr:from>
      <xdr:col>8</xdr:col>
      <xdr:colOff>104775</xdr:colOff>
      <xdr:row>11</xdr:row>
      <xdr:rowOff>66675</xdr:rowOff>
    </xdr:from>
    <xdr:to>
      <xdr:col>10</xdr:col>
      <xdr:colOff>152400</xdr:colOff>
      <xdr:row>11</xdr:row>
      <xdr:rowOff>314325</xdr:rowOff>
    </xdr:to>
    <xdr:sp>
      <xdr:nvSpPr>
        <xdr:cNvPr id="3" name="AutoShape 4"/>
        <xdr:cNvSpPr>
          <a:spLocks/>
        </xdr:cNvSpPr>
      </xdr:nvSpPr>
      <xdr:spPr>
        <a:xfrm>
          <a:off x="4600575" y="1895475"/>
          <a:ext cx="1190625" cy="247650"/>
        </a:xfrm>
        <a:prstGeom prst="rect"/>
        <a:noFill/>
      </xdr:spPr>
      <xdr:txBody>
        <a:bodyPr fromWordArt="1" wrap="none">
          <a:prstTxWarp prst="textPlain"/>
        </a:bodyPr>
        <a:p>
          <a:pPr algn="ctr"/>
          <a:r>
            <a:rPr sz="2000" i="1" kern="10" spc="0">
              <a:ln w="9525" cmpd="sng">
                <a:solidFill>
                  <a:srgbClr val="000000"/>
                </a:solidFill>
                <a:headEnd type="none"/>
                <a:tailEnd type="none"/>
              </a:ln>
              <a:solidFill>
                <a:srgbClr val="FFFFFF"/>
              </a:solidFill>
              <a:effectLst>
                <a:outerShdw dist="35921" dir="2700000" algn="ctr">
                  <a:srgbClr val="808080">
                    <a:alpha val="80000"/>
                  </a:srgbClr>
                </a:outerShdw>
              </a:effectLst>
              <a:latin typeface="Arial Black"/>
              <a:cs typeface="Arial Black"/>
            </a:rPr>
            <a:t>Actores</a:t>
          </a:r>
        </a:p>
      </xdr:txBody>
    </xdr:sp>
    <xdr:clientData/>
  </xdr:twoCellAnchor>
  <xdr:twoCellAnchor>
    <xdr:from>
      <xdr:col>13</xdr:col>
      <xdr:colOff>419100</xdr:colOff>
      <xdr:row>11</xdr:row>
      <xdr:rowOff>219075</xdr:rowOff>
    </xdr:from>
    <xdr:to>
      <xdr:col>13</xdr:col>
      <xdr:colOff>676275</xdr:colOff>
      <xdr:row>13</xdr:row>
      <xdr:rowOff>95250</xdr:rowOff>
    </xdr:to>
    <xdr:sp>
      <xdr:nvSpPr>
        <xdr:cNvPr id="4" name="AutoShape 5"/>
        <xdr:cNvSpPr>
          <a:spLocks/>
        </xdr:cNvSpPr>
      </xdr:nvSpPr>
      <xdr:spPr>
        <a:xfrm>
          <a:off x="7477125" y="2047875"/>
          <a:ext cx="257175" cy="609600"/>
        </a:xfrm>
        <a:prstGeom prst="rect"/>
        <a:noFill/>
      </xdr:spPr>
      <xdr:txBody>
        <a:bodyPr fromWordArt="1" wrap="none">
          <a:prstTxWarp prst="textPlain"/>
        </a:bodyPr>
        <a:p>
          <a:pPr algn="ctr"/>
          <a:r>
            <a:rPr sz="2000" i="1" kern="10" spc="0">
              <a:ln w="9525" cmpd="sng">
                <a:solidFill>
                  <a:srgbClr val="000000"/>
                </a:solidFill>
                <a:headEnd type="none"/>
                <a:tailEnd type="none"/>
              </a:ln>
              <a:solidFill>
                <a:srgbClr val="FFFFFF"/>
              </a:solidFill>
              <a:effectLst>
                <a:outerShdw dist="35921" dir="2700000" algn="ctr">
                  <a:srgbClr val="808080">
                    <a:alpha val="80000"/>
                  </a:srgbClr>
                </a:outerShdw>
              </a:effectLst>
              <a:latin typeface="Arial Black"/>
              <a:cs typeface="Arial Black"/>
            </a:rPr>
            <a:t>%</a:t>
          </a:r>
        </a:p>
      </xdr:txBody>
    </xdr:sp>
    <xdr:clientData/>
  </xdr:twoCellAnchor>
  <xdr:twoCellAnchor editAs="oneCell">
    <xdr:from>
      <xdr:col>1</xdr:col>
      <xdr:colOff>19050</xdr:colOff>
      <xdr:row>17</xdr:row>
      <xdr:rowOff>28575</xdr:rowOff>
    </xdr:from>
    <xdr:to>
      <xdr:col>2</xdr:col>
      <xdr:colOff>257175</xdr:colOff>
      <xdr:row>17</xdr:row>
      <xdr:rowOff>1133475</xdr:rowOff>
    </xdr:to>
    <xdr:pic>
      <xdr:nvPicPr>
        <xdr:cNvPr id="5" name="Picture 6"/>
        <xdr:cNvPicPr preferRelativeResize="1">
          <a:picLocks noChangeAspect="1"/>
        </xdr:cNvPicPr>
      </xdr:nvPicPr>
      <xdr:blipFill>
        <a:blip r:embed="rId1"/>
        <a:stretch>
          <a:fillRect/>
        </a:stretch>
      </xdr:blipFill>
      <xdr:spPr>
        <a:xfrm>
          <a:off x="219075" y="3305175"/>
          <a:ext cx="1104900" cy="1104900"/>
        </a:xfrm>
        <a:prstGeom prst="rect">
          <a:avLst/>
        </a:prstGeom>
        <a:noFill/>
        <a:ln w="9525" cmpd="sng">
          <a:noFill/>
        </a:ln>
      </xdr:spPr>
    </xdr:pic>
    <xdr:clientData/>
  </xdr:twoCellAnchor>
  <xdr:twoCellAnchor editAs="oneCell">
    <xdr:from>
      <xdr:col>3</xdr:col>
      <xdr:colOff>28575</xdr:colOff>
      <xdr:row>17</xdr:row>
      <xdr:rowOff>9525</xdr:rowOff>
    </xdr:from>
    <xdr:to>
      <xdr:col>4</xdr:col>
      <xdr:colOff>257175</xdr:colOff>
      <xdr:row>17</xdr:row>
      <xdr:rowOff>1133475</xdr:rowOff>
    </xdr:to>
    <xdr:pic>
      <xdr:nvPicPr>
        <xdr:cNvPr id="6" name="Picture 7"/>
        <xdr:cNvPicPr preferRelativeResize="1">
          <a:picLocks noChangeAspect="1"/>
        </xdr:cNvPicPr>
      </xdr:nvPicPr>
      <xdr:blipFill>
        <a:blip r:embed="rId2"/>
        <a:stretch>
          <a:fillRect/>
        </a:stretch>
      </xdr:blipFill>
      <xdr:spPr>
        <a:xfrm>
          <a:off x="1371600" y="3286125"/>
          <a:ext cx="1095375" cy="1123950"/>
        </a:xfrm>
        <a:prstGeom prst="rect">
          <a:avLst/>
        </a:prstGeom>
        <a:noFill/>
        <a:ln w="9525" cmpd="sng">
          <a:noFill/>
        </a:ln>
      </xdr:spPr>
    </xdr:pic>
    <xdr:clientData/>
  </xdr:twoCellAnchor>
  <xdr:twoCellAnchor editAs="oneCell">
    <xdr:from>
      <xdr:col>5</xdr:col>
      <xdr:colOff>38100</xdr:colOff>
      <xdr:row>17</xdr:row>
      <xdr:rowOff>28575</xdr:rowOff>
    </xdr:from>
    <xdr:to>
      <xdr:col>6</xdr:col>
      <xdr:colOff>257175</xdr:colOff>
      <xdr:row>17</xdr:row>
      <xdr:rowOff>1133475</xdr:rowOff>
    </xdr:to>
    <xdr:pic>
      <xdr:nvPicPr>
        <xdr:cNvPr id="7" name="Picture 8"/>
        <xdr:cNvPicPr preferRelativeResize="1">
          <a:picLocks noChangeAspect="1"/>
        </xdr:cNvPicPr>
      </xdr:nvPicPr>
      <xdr:blipFill>
        <a:blip r:embed="rId3"/>
        <a:stretch>
          <a:fillRect/>
        </a:stretch>
      </xdr:blipFill>
      <xdr:spPr>
        <a:xfrm>
          <a:off x="2524125" y="3305175"/>
          <a:ext cx="1085850" cy="1104900"/>
        </a:xfrm>
        <a:prstGeom prst="rect">
          <a:avLst/>
        </a:prstGeom>
        <a:noFill/>
        <a:ln w="9525" cmpd="sng">
          <a:noFill/>
        </a:ln>
      </xdr:spPr>
    </xdr:pic>
    <xdr:clientData/>
  </xdr:twoCellAnchor>
  <xdr:twoCellAnchor editAs="oneCell">
    <xdr:from>
      <xdr:col>7</xdr:col>
      <xdr:colOff>19050</xdr:colOff>
      <xdr:row>17</xdr:row>
      <xdr:rowOff>28575</xdr:rowOff>
    </xdr:from>
    <xdr:to>
      <xdr:col>8</xdr:col>
      <xdr:colOff>257175</xdr:colOff>
      <xdr:row>17</xdr:row>
      <xdr:rowOff>1133475</xdr:rowOff>
    </xdr:to>
    <xdr:pic>
      <xdr:nvPicPr>
        <xdr:cNvPr id="8" name="Picture 9"/>
        <xdr:cNvPicPr preferRelativeResize="1">
          <a:picLocks noChangeAspect="1"/>
        </xdr:cNvPicPr>
      </xdr:nvPicPr>
      <xdr:blipFill>
        <a:blip r:embed="rId4"/>
        <a:stretch>
          <a:fillRect/>
        </a:stretch>
      </xdr:blipFill>
      <xdr:spPr>
        <a:xfrm>
          <a:off x="3648075" y="3305175"/>
          <a:ext cx="1104900" cy="1104900"/>
        </a:xfrm>
        <a:prstGeom prst="rect">
          <a:avLst/>
        </a:prstGeom>
        <a:noFill/>
        <a:ln w="9525" cmpd="sng">
          <a:noFill/>
        </a:ln>
      </xdr:spPr>
    </xdr:pic>
    <xdr:clientData/>
  </xdr:twoCellAnchor>
  <xdr:twoCellAnchor editAs="oneCell">
    <xdr:from>
      <xdr:col>9</xdr:col>
      <xdr:colOff>28575</xdr:colOff>
      <xdr:row>17</xdr:row>
      <xdr:rowOff>28575</xdr:rowOff>
    </xdr:from>
    <xdr:to>
      <xdr:col>10</xdr:col>
      <xdr:colOff>257175</xdr:colOff>
      <xdr:row>17</xdr:row>
      <xdr:rowOff>1133475</xdr:rowOff>
    </xdr:to>
    <xdr:pic>
      <xdr:nvPicPr>
        <xdr:cNvPr id="9" name="Picture 10"/>
        <xdr:cNvPicPr preferRelativeResize="1">
          <a:picLocks noChangeAspect="1"/>
        </xdr:cNvPicPr>
      </xdr:nvPicPr>
      <xdr:blipFill>
        <a:blip r:embed="rId5"/>
        <a:stretch>
          <a:fillRect/>
        </a:stretch>
      </xdr:blipFill>
      <xdr:spPr>
        <a:xfrm>
          <a:off x="4800600" y="3305175"/>
          <a:ext cx="1095375" cy="1104900"/>
        </a:xfrm>
        <a:prstGeom prst="rect">
          <a:avLst/>
        </a:prstGeom>
        <a:noFill/>
        <a:ln w="9525" cmpd="sng">
          <a:noFill/>
        </a:ln>
      </xdr:spPr>
    </xdr:pic>
    <xdr:clientData/>
  </xdr:twoCellAnchor>
  <xdr:twoCellAnchor editAs="oneCell">
    <xdr:from>
      <xdr:col>11</xdr:col>
      <xdr:colOff>19050</xdr:colOff>
      <xdr:row>17</xdr:row>
      <xdr:rowOff>28575</xdr:rowOff>
    </xdr:from>
    <xdr:to>
      <xdr:col>13</xdr:col>
      <xdr:colOff>0</xdr:colOff>
      <xdr:row>17</xdr:row>
      <xdr:rowOff>1133475</xdr:rowOff>
    </xdr:to>
    <xdr:pic>
      <xdr:nvPicPr>
        <xdr:cNvPr id="10" name="Picture 11"/>
        <xdr:cNvPicPr preferRelativeResize="1">
          <a:picLocks noChangeAspect="1"/>
        </xdr:cNvPicPr>
      </xdr:nvPicPr>
      <xdr:blipFill>
        <a:blip r:embed="rId6"/>
        <a:stretch>
          <a:fillRect/>
        </a:stretch>
      </xdr:blipFill>
      <xdr:spPr>
        <a:xfrm>
          <a:off x="5934075" y="3305175"/>
          <a:ext cx="1123950" cy="1104900"/>
        </a:xfrm>
        <a:prstGeom prst="rect">
          <a:avLst/>
        </a:prstGeom>
        <a:noFill/>
        <a:ln w="9525" cmpd="sng">
          <a:noFill/>
        </a:ln>
      </xdr:spPr>
    </xdr:pic>
    <xdr:clientData/>
  </xdr:twoCellAnchor>
  <xdr:twoCellAnchor editAs="oneCell">
    <xdr:from>
      <xdr:col>1</xdr:col>
      <xdr:colOff>28575</xdr:colOff>
      <xdr:row>21</xdr:row>
      <xdr:rowOff>28575</xdr:rowOff>
    </xdr:from>
    <xdr:to>
      <xdr:col>2</xdr:col>
      <xdr:colOff>257175</xdr:colOff>
      <xdr:row>21</xdr:row>
      <xdr:rowOff>1133475</xdr:rowOff>
    </xdr:to>
    <xdr:pic>
      <xdr:nvPicPr>
        <xdr:cNvPr id="11" name="Picture 12"/>
        <xdr:cNvPicPr preferRelativeResize="1">
          <a:picLocks noChangeAspect="1"/>
        </xdr:cNvPicPr>
      </xdr:nvPicPr>
      <xdr:blipFill>
        <a:blip r:embed="rId7"/>
        <a:stretch>
          <a:fillRect/>
        </a:stretch>
      </xdr:blipFill>
      <xdr:spPr>
        <a:xfrm>
          <a:off x="228600" y="5000625"/>
          <a:ext cx="1095375" cy="1104900"/>
        </a:xfrm>
        <a:prstGeom prst="rect">
          <a:avLst/>
        </a:prstGeom>
        <a:noFill/>
        <a:ln w="9525" cmpd="sng">
          <a:noFill/>
        </a:ln>
      </xdr:spPr>
    </xdr:pic>
    <xdr:clientData/>
  </xdr:twoCellAnchor>
  <xdr:twoCellAnchor editAs="oneCell">
    <xdr:from>
      <xdr:col>13</xdr:col>
      <xdr:colOff>28575</xdr:colOff>
      <xdr:row>17</xdr:row>
      <xdr:rowOff>28575</xdr:rowOff>
    </xdr:from>
    <xdr:to>
      <xdr:col>14</xdr:col>
      <xdr:colOff>257175</xdr:colOff>
      <xdr:row>17</xdr:row>
      <xdr:rowOff>1133475</xdr:rowOff>
    </xdr:to>
    <xdr:pic>
      <xdr:nvPicPr>
        <xdr:cNvPr id="12" name="Picture 13"/>
        <xdr:cNvPicPr preferRelativeResize="1">
          <a:picLocks noChangeAspect="1"/>
        </xdr:cNvPicPr>
      </xdr:nvPicPr>
      <xdr:blipFill>
        <a:blip r:embed="rId8"/>
        <a:stretch>
          <a:fillRect/>
        </a:stretch>
      </xdr:blipFill>
      <xdr:spPr>
        <a:xfrm>
          <a:off x="7086600" y="3305175"/>
          <a:ext cx="1095375" cy="1104900"/>
        </a:xfrm>
        <a:prstGeom prst="rect">
          <a:avLst/>
        </a:prstGeom>
        <a:noFill/>
        <a:ln w="9525" cmpd="sng">
          <a:noFill/>
        </a:ln>
      </xdr:spPr>
    </xdr:pic>
    <xdr:clientData/>
  </xdr:twoCellAnchor>
  <xdr:twoCellAnchor editAs="oneCell">
    <xdr:from>
      <xdr:col>15</xdr:col>
      <xdr:colOff>28575</xdr:colOff>
      <xdr:row>17</xdr:row>
      <xdr:rowOff>28575</xdr:rowOff>
    </xdr:from>
    <xdr:to>
      <xdr:col>16</xdr:col>
      <xdr:colOff>257175</xdr:colOff>
      <xdr:row>17</xdr:row>
      <xdr:rowOff>1133475</xdr:rowOff>
    </xdr:to>
    <xdr:pic>
      <xdr:nvPicPr>
        <xdr:cNvPr id="13" name="Picture 14"/>
        <xdr:cNvPicPr preferRelativeResize="1">
          <a:picLocks noChangeAspect="1"/>
        </xdr:cNvPicPr>
      </xdr:nvPicPr>
      <xdr:blipFill>
        <a:blip r:embed="rId9"/>
        <a:stretch>
          <a:fillRect/>
        </a:stretch>
      </xdr:blipFill>
      <xdr:spPr>
        <a:xfrm>
          <a:off x="8229600" y="3305175"/>
          <a:ext cx="1257300" cy="1104900"/>
        </a:xfrm>
        <a:prstGeom prst="rect">
          <a:avLst/>
        </a:prstGeom>
        <a:noFill/>
        <a:ln w="9525" cmpd="sng">
          <a:noFill/>
        </a:ln>
      </xdr:spPr>
    </xdr:pic>
    <xdr:clientData/>
  </xdr:twoCellAnchor>
  <xdr:twoCellAnchor editAs="oneCell">
    <xdr:from>
      <xdr:col>13</xdr:col>
      <xdr:colOff>38100</xdr:colOff>
      <xdr:row>21</xdr:row>
      <xdr:rowOff>19050</xdr:rowOff>
    </xdr:from>
    <xdr:to>
      <xdr:col>14</xdr:col>
      <xdr:colOff>257175</xdr:colOff>
      <xdr:row>21</xdr:row>
      <xdr:rowOff>1133475</xdr:rowOff>
    </xdr:to>
    <xdr:pic>
      <xdr:nvPicPr>
        <xdr:cNvPr id="14" name="Picture 15"/>
        <xdr:cNvPicPr preferRelativeResize="1">
          <a:picLocks noChangeAspect="1"/>
        </xdr:cNvPicPr>
      </xdr:nvPicPr>
      <xdr:blipFill>
        <a:blip r:embed="rId10"/>
        <a:stretch>
          <a:fillRect/>
        </a:stretch>
      </xdr:blipFill>
      <xdr:spPr>
        <a:xfrm>
          <a:off x="7096125" y="4991100"/>
          <a:ext cx="1085850" cy="1114425"/>
        </a:xfrm>
        <a:prstGeom prst="rect">
          <a:avLst/>
        </a:prstGeom>
        <a:noFill/>
        <a:ln w="9525" cmpd="sng">
          <a:noFill/>
        </a:ln>
      </xdr:spPr>
    </xdr:pic>
    <xdr:clientData/>
  </xdr:twoCellAnchor>
  <xdr:twoCellAnchor editAs="oneCell">
    <xdr:from>
      <xdr:col>3</xdr:col>
      <xdr:colOff>19050</xdr:colOff>
      <xdr:row>21</xdr:row>
      <xdr:rowOff>19050</xdr:rowOff>
    </xdr:from>
    <xdr:to>
      <xdr:col>4</xdr:col>
      <xdr:colOff>247650</xdr:colOff>
      <xdr:row>21</xdr:row>
      <xdr:rowOff>1133475</xdr:rowOff>
    </xdr:to>
    <xdr:pic>
      <xdr:nvPicPr>
        <xdr:cNvPr id="15" name="Picture 16"/>
        <xdr:cNvPicPr preferRelativeResize="1">
          <a:picLocks noChangeAspect="1"/>
        </xdr:cNvPicPr>
      </xdr:nvPicPr>
      <xdr:blipFill>
        <a:blip r:embed="rId11"/>
        <a:stretch>
          <a:fillRect/>
        </a:stretch>
      </xdr:blipFill>
      <xdr:spPr>
        <a:xfrm>
          <a:off x="1362075" y="4991100"/>
          <a:ext cx="1095375" cy="1114425"/>
        </a:xfrm>
        <a:prstGeom prst="rect">
          <a:avLst/>
        </a:prstGeom>
        <a:noFill/>
        <a:ln w="9525" cmpd="sng">
          <a:noFill/>
        </a:ln>
      </xdr:spPr>
    </xdr:pic>
    <xdr:clientData/>
  </xdr:twoCellAnchor>
  <xdr:twoCellAnchor editAs="oneCell">
    <xdr:from>
      <xdr:col>5</xdr:col>
      <xdr:colOff>28575</xdr:colOff>
      <xdr:row>21</xdr:row>
      <xdr:rowOff>19050</xdr:rowOff>
    </xdr:from>
    <xdr:to>
      <xdr:col>6</xdr:col>
      <xdr:colOff>257175</xdr:colOff>
      <xdr:row>21</xdr:row>
      <xdr:rowOff>1133475</xdr:rowOff>
    </xdr:to>
    <xdr:pic>
      <xdr:nvPicPr>
        <xdr:cNvPr id="16" name="Picture 17"/>
        <xdr:cNvPicPr preferRelativeResize="1">
          <a:picLocks noChangeAspect="1"/>
        </xdr:cNvPicPr>
      </xdr:nvPicPr>
      <xdr:blipFill>
        <a:blip r:embed="rId12"/>
        <a:stretch>
          <a:fillRect/>
        </a:stretch>
      </xdr:blipFill>
      <xdr:spPr>
        <a:xfrm>
          <a:off x="2514600" y="4991100"/>
          <a:ext cx="1095375" cy="1114425"/>
        </a:xfrm>
        <a:prstGeom prst="rect">
          <a:avLst/>
        </a:prstGeom>
        <a:noFill/>
        <a:ln w="9525" cmpd="sng">
          <a:noFill/>
        </a:ln>
      </xdr:spPr>
    </xdr:pic>
    <xdr:clientData/>
  </xdr:twoCellAnchor>
  <xdr:twoCellAnchor editAs="oneCell">
    <xdr:from>
      <xdr:col>7</xdr:col>
      <xdr:colOff>19050</xdr:colOff>
      <xdr:row>21</xdr:row>
      <xdr:rowOff>38100</xdr:rowOff>
    </xdr:from>
    <xdr:to>
      <xdr:col>8</xdr:col>
      <xdr:colOff>257175</xdr:colOff>
      <xdr:row>21</xdr:row>
      <xdr:rowOff>1133475</xdr:rowOff>
    </xdr:to>
    <xdr:pic>
      <xdr:nvPicPr>
        <xdr:cNvPr id="17" name="Picture 18"/>
        <xdr:cNvPicPr preferRelativeResize="1">
          <a:picLocks noChangeAspect="1"/>
        </xdr:cNvPicPr>
      </xdr:nvPicPr>
      <xdr:blipFill>
        <a:blip r:embed="rId13"/>
        <a:stretch>
          <a:fillRect/>
        </a:stretch>
      </xdr:blipFill>
      <xdr:spPr>
        <a:xfrm>
          <a:off x="3648075" y="5010150"/>
          <a:ext cx="1104900" cy="1095375"/>
        </a:xfrm>
        <a:prstGeom prst="rect">
          <a:avLst/>
        </a:prstGeom>
        <a:noFill/>
        <a:ln w="9525" cmpd="sng">
          <a:noFill/>
        </a:ln>
      </xdr:spPr>
    </xdr:pic>
    <xdr:clientData/>
  </xdr:twoCellAnchor>
  <xdr:twoCellAnchor editAs="oneCell">
    <xdr:from>
      <xdr:col>9</xdr:col>
      <xdr:colOff>28575</xdr:colOff>
      <xdr:row>21</xdr:row>
      <xdr:rowOff>19050</xdr:rowOff>
    </xdr:from>
    <xdr:to>
      <xdr:col>10</xdr:col>
      <xdr:colOff>257175</xdr:colOff>
      <xdr:row>21</xdr:row>
      <xdr:rowOff>1133475</xdr:rowOff>
    </xdr:to>
    <xdr:pic>
      <xdr:nvPicPr>
        <xdr:cNvPr id="18" name="Picture 19"/>
        <xdr:cNvPicPr preferRelativeResize="1">
          <a:picLocks noChangeAspect="1"/>
        </xdr:cNvPicPr>
      </xdr:nvPicPr>
      <xdr:blipFill>
        <a:blip r:embed="rId14"/>
        <a:stretch>
          <a:fillRect/>
        </a:stretch>
      </xdr:blipFill>
      <xdr:spPr>
        <a:xfrm>
          <a:off x="4800600" y="4991100"/>
          <a:ext cx="1095375" cy="1114425"/>
        </a:xfrm>
        <a:prstGeom prst="rect">
          <a:avLst/>
        </a:prstGeom>
        <a:noFill/>
        <a:ln w="9525" cmpd="sng">
          <a:noFill/>
        </a:ln>
      </xdr:spPr>
    </xdr:pic>
    <xdr:clientData/>
  </xdr:twoCellAnchor>
  <xdr:twoCellAnchor editAs="oneCell">
    <xdr:from>
      <xdr:col>11</xdr:col>
      <xdr:colOff>28575</xdr:colOff>
      <xdr:row>21</xdr:row>
      <xdr:rowOff>19050</xdr:rowOff>
    </xdr:from>
    <xdr:to>
      <xdr:col>13</xdr:col>
      <xdr:colOff>0</xdr:colOff>
      <xdr:row>21</xdr:row>
      <xdr:rowOff>1133475</xdr:rowOff>
    </xdr:to>
    <xdr:pic>
      <xdr:nvPicPr>
        <xdr:cNvPr id="19" name="Picture 20"/>
        <xdr:cNvPicPr preferRelativeResize="1">
          <a:picLocks noChangeAspect="1"/>
        </xdr:cNvPicPr>
      </xdr:nvPicPr>
      <xdr:blipFill>
        <a:blip r:embed="rId15"/>
        <a:stretch>
          <a:fillRect/>
        </a:stretch>
      </xdr:blipFill>
      <xdr:spPr>
        <a:xfrm>
          <a:off x="5943600" y="4991100"/>
          <a:ext cx="1114425" cy="1114425"/>
        </a:xfrm>
        <a:prstGeom prst="rect">
          <a:avLst/>
        </a:prstGeom>
        <a:noFill/>
        <a:ln w="9525" cmpd="sng">
          <a:noFill/>
        </a:ln>
      </xdr:spPr>
    </xdr:pic>
    <xdr:clientData/>
  </xdr:twoCellAnchor>
  <xdr:twoCellAnchor editAs="oneCell">
    <xdr:from>
      <xdr:col>15</xdr:col>
      <xdr:colOff>19050</xdr:colOff>
      <xdr:row>21</xdr:row>
      <xdr:rowOff>28575</xdr:rowOff>
    </xdr:from>
    <xdr:to>
      <xdr:col>16</xdr:col>
      <xdr:colOff>257175</xdr:colOff>
      <xdr:row>21</xdr:row>
      <xdr:rowOff>1133475</xdr:rowOff>
    </xdr:to>
    <xdr:pic>
      <xdr:nvPicPr>
        <xdr:cNvPr id="20" name="Picture 21"/>
        <xdr:cNvPicPr preferRelativeResize="1">
          <a:picLocks noChangeAspect="1"/>
        </xdr:cNvPicPr>
      </xdr:nvPicPr>
      <xdr:blipFill>
        <a:blip r:embed="rId16"/>
        <a:stretch>
          <a:fillRect/>
        </a:stretch>
      </xdr:blipFill>
      <xdr:spPr>
        <a:xfrm>
          <a:off x="8220075" y="5000625"/>
          <a:ext cx="1266825" cy="1104900"/>
        </a:xfrm>
        <a:prstGeom prst="rect">
          <a:avLst/>
        </a:prstGeom>
        <a:noFill/>
        <a:ln w="9525" cmpd="sng">
          <a:noFill/>
        </a:ln>
      </xdr:spPr>
    </xdr:pic>
    <xdr:clientData/>
  </xdr:twoCellAnchor>
  <xdr:twoCellAnchor editAs="oneCell">
    <xdr:from>
      <xdr:col>1</xdr:col>
      <xdr:colOff>28575</xdr:colOff>
      <xdr:row>25</xdr:row>
      <xdr:rowOff>28575</xdr:rowOff>
    </xdr:from>
    <xdr:to>
      <xdr:col>2</xdr:col>
      <xdr:colOff>247650</xdr:colOff>
      <xdr:row>25</xdr:row>
      <xdr:rowOff>1133475</xdr:rowOff>
    </xdr:to>
    <xdr:pic>
      <xdr:nvPicPr>
        <xdr:cNvPr id="21" name="Picture 22"/>
        <xdr:cNvPicPr preferRelativeResize="1">
          <a:picLocks noChangeAspect="1"/>
        </xdr:cNvPicPr>
      </xdr:nvPicPr>
      <xdr:blipFill>
        <a:blip r:embed="rId17"/>
        <a:stretch>
          <a:fillRect/>
        </a:stretch>
      </xdr:blipFill>
      <xdr:spPr>
        <a:xfrm>
          <a:off x="228600" y="6696075"/>
          <a:ext cx="1085850" cy="1104900"/>
        </a:xfrm>
        <a:prstGeom prst="rect">
          <a:avLst/>
        </a:prstGeom>
        <a:noFill/>
        <a:ln w="9525" cmpd="sng">
          <a:noFill/>
        </a:ln>
      </xdr:spPr>
    </xdr:pic>
    <xdr:clientData/>
  </xdr:twoCellAnchor>
  <xdr:twoCellAnchor editAs="oneCell">
    <xdr:from>
      <xdr:col>3</xdr:col>
      <xdr:colOff>9525</xdr:colOff>
      <xdr:row>25</xdr:row>
      <xdr:rowOff>28575</xdr:rowOff>
    </xdr:from>
    <xdr:to>
      <xdr:col>4</xdr:col>
      <xdr:colOff>247650</xdr:colOff>
      <xdr:row>25</xdr:row>
      <xdr:rowOff>1133475</xdr:rowOff>
    </xdr:to>
    <xdr:pic>
      <xdr:nvPicPr>
        <xdr:cNvPr id="22" name="Picture 23"/>
        <xdr:cNvPicPr preferRelativeResize="1">
          <a:picLocks noChangeAspect="1"/>
        </xdr:cNvPicPr>
      </xdr:nvPicPr>
      <xdr:blipFill>
        <a:blip r:embed="rId18"/>
        <a:stretch>
          <a:fillRect/>
        </a:stretch>
      </xdr:blipFill>
      <xdr:spPr>
        <a:xfrm>
          <a:off x="1352550" y="6696075"/>
          <a:ext cx="1104900" cy="1104900"/>
        </a:xfrm>
        <a:prstGeom prst="rect">
          <a:avLst/>
        </a:prstGeom>
        <a:noFill/>
        <a:ln w="9525" cmpd="sng">
          <a:noFill/>
        </a:ln>
      </xdr:spPr>
    </xdr:pic>
    <xdr:clientData/>
  </xdr:twoCellAnchor>
  <xdr:twoCellAnchor editAs="oneCell">
    <xdr:from>
      <xdr:col>9</xdr:col>
      <xdr:colOff>28575</xdr:colOff>
      <xdr:row>29</xdr:row>
      <xdr:rowOff>28575</xdr:rowOff>
    </xdr:from>
    <xdr:to>
      <xdr:col>10</xdr:col>
      <xdr:colOff>257175</xdr:colOff>
      <xdr:row>29</xdr:row>
      <xdr:rowOff>1133475</xdr:rowOff>
    </xdr:to>
    <xdr:pic>
      <xdr:nvPicPr>
        <xdr:cNvPr id="23" name="Picture 24"/>
        <xdr:cNvPicPr preferRelativeResize="1">
          <a:picLocks noChangeAspect="1"/>
        </xdr:cNvPicPr>
      </xdr:nvPicPr>
      <xdr:blipFill>
        <a:blip r:embed="rId19"/>
        <a:stretch>
          <a:fillRect/>
        </a:stretch>
      </xdr:blipFill>
      <xdr:spPr>
        <a:xfrm>
          <a:off x="4800600" y="8391525"/>
          <a:ext cx="1095375" cy="1104900"/>
        </a:xfrm>
        <a:prstGeom prst="rect">
          <a:avLst/>
        </a:prstGeom>
        <a:noFill/>
        <a:ln w="9525" cmpd="sng">
          <a:noFill/>
        </a:ln>
      </xdr:spPr>
    </xdr:pic>
    <xdr:clientData/>
  </xdr:twoCellAnchor>
  <xdr:twoCellAnchor editAs="oneCell">
    <xdr:from>
      <xdr:col>11</xdr:col>
      <xdr:colOff>19050</xdr:colOff>
      <xdr:row>25</xdr:row>
      <xdr:rowOff>28575</xdr:rowOff>
    </xdr:from>
    <xdr:to>
      <xdr:col>12</xdr:col>
      <xdr:colOff>257175</xdr:colOff>
      <xdr:row>25</xdr:row>
      <xdr:rowOff>1133475</xdr:rowOff>
    </xdr:to>
    <xdr:pic>
      <xdr:nvPicPr>
        <xdr:cNvPr id="24" name="Picture 25"/>
        <xdr:cNvPicPr preferRelativeResize="1">
          <a:picLocks noChangeAspect="1"/>
        </xdr:cNvPicPr>
      </xdr:nvPicPr>
      <xdr:blipFill>
        <a:blip r:embed="rId20"/>
        <a:stretch>
          <a:fillRect/>
        </a:stretch>
      </xdr:blipFill>
      <xdr:spPr>
        <a:xfrm>
          <a:off x="5934075" y="6696075"/>
          <a:ext cx="1104900" cy="1104900"/>
        </a:xfrm>
        <a:prstGeom prst="rect">
          <a:avLst/>
        </a:prstGeom>
        <a:noFill/>
        <a:ln w="9525" cmpd="sng">
          <a:noFill/>
        </a:ln>
      </xdr:spPr>
    </xdr:pic>
    <xdr:clientData/>
  </xdr:twoCellAnchor>
  <xdr:twoCellAnchor editAs="oneCell">
    <xdr:from>
      <xdr:col>5</xdr:col>
      <xdr:colOff>28575</xdr:colOff>
      <xdr:row>25</xdr:row>
      <xdr:rowOff>28575</xdr:rowOff>
    </xdr:from>
    <xdr:to>
      <xdr:col>6</xdr:col>
      <xdr:colOff>247650</xdr:colOff>
      <xdr:row>25</xdr:row>
      <xdr:rowOff>1133475</xdr:rowOff>
    </xdr:to>
    <xdr:pic>
      <xdr:nvPicPr>
        <xdr:cNvPr id="25" name="Picture 26"/>
        <xdr:cNvPicPr preferRelativeResize="1">
          <a:picLocks noChangeAspect="1"/>
        </xdr:cNvPicPr>
      </xdr:nvPicPr>
      <xdr:blipFill>
        <a:blip r:embed="rId21"/>
        <a:stretch>
          <a:fillRect/>
        </a:stretch>
      </xdr:blipFill>
      <xdr:spPr>
        <a:xfrm>
          <a:off x="2514600" y="6696075"/>
          <a:ext cx="1085850" cy="1104900"/>
        </a:xfrm>
        <a:prstGeom prst="rect">
          <a:avLst/>
        </a:prstGeom>
        <a:noFill/>
        <a:ln w="9525" cmpd="sng">
          <a:noFill/>
        </a:ln>
      </xdr:spPr>
    </xdr:pic>
    <xdr:clientData/>
  </xdr:twoCellAnchor>
  <xdr:twoCellAnchor editAs="oneCell">
    <xdr:from>
      <xdr:col>7</xdr:col>
      <xdr:colOff>28575</xdr:colOff>
      <xdr:row>25</xdr:row>
      <xdr:rowOff>28575</xdr:rowOff>
    </xdr:from>
    <xdr:to>
      <xdr:col>8</xdr:col>
      <xdr:colOff>247650</xdr:colOff>
      <xdr:row>25</xdr:row>
      <xdr:rowOff>1133475</xdr:rowOff>
    </xdr:to>
    <xdr:pic>
      <xdr:nvPicPr>
        <xdr:cNvPr id="26" name="Picture 27"/>
        <xdr:cNvPicPr preferRelativeResize="1">
          <a:picLocks noChangeAspect="1"/>
        </xdr:cNvPicPr>
      </xdr:nvPicPr>
      <xdr:blipFill>
        <a:blip r:embed="rId22"/>
        <a:stretch>
          <a:fillRect/>
        </a:stretch>
      </xdr:blipFill>
      <xdr:spPr>
        <a:xfrm>
          <a:off x="3657600" y="6696075"/>
          <a:ext cx="1085850" cy="1104900"/>
        </a:xfrm>
        <a:prstGeom prst="rect">
          <a:avLst/>
        </a:prstGeom>
        <a:noFill/>
        <a:ln w="9525" cmpd="sng">
          <a:noFill/>
        </a:ln>
      </xdr:spPr>
    </xdr:pic>
    <xdr:clientData/>
  </xdr:twoCellAnchor>
  <xdr:twoCellAnchor editAs="oneCell">
    <xdr:from>
      <xdr:col>15</xdr:col>
      <xdr:colOff>28575</xdr:colOff>
      <xdr:row>25</xdr:row>
      <xdr:rowOff>28575</xdr:rowOff>
    </xdr:from>
    <xdr:to>
      <xdr:col>16</xdr:col>
      <xdr:colOff>257175</xdr:colOff>
      <xdr:row>25</xdr:row>
      <xdr:rowOff>1133475</xdr:rowOff>
    </xdr:to>
    <xdr:pic>
      <xdr:nvPicPr>
        <xdr:cNvPr id="27" name="Picture 28"/>
        <xdr:cNvPicPr preferRelativeResize="1">
          <a:picLocks noChangeAspect="1"/>
        </xdr:cNvPicPr>
      </xdr:nvPicPr>
      <xdr:blipFill>
        <a:blip r:embed="rId23"/>
        <a:stretch>
          <a:fillRect/>
        </a:stretch>
      </xdr:blipFill>
      <xdr:spPr>
        <a:xfrm>
          <a:off x="8229600" y="6696075"/>
          <a:ext cx="1257300" cy="1104900"/>
        </a:xfrm>
        <a:prstGeom prst="rect">
          <a:avLst/>
        </a:prstGeom>
        <a:noFill/>
        <a:ln w="9525" cmpd="sng">
          <a:noFill/>
        </a:ln>
      </xdr:spPr>
    </xdr:pic>
    <xdr:clientData/>
  </xdr:twoCellAnchor>
  <xdr:twoCellAnchor editAs="oneCell">
    <xdr:from>
      <xdr:col>5</xdr:col>
      <xdr:colOff>28575</xdr:colOff>
      <xdr:row>29</xdr:row>
      <xdr:rowOff>28575</xdr:rowOff>
    </xdr:from>
    <xdr:to>
      <xdr:col>6</xdr:col>
      <xdr:colOff>247650</xdr:colOff>
      <xdr:row>29</xdr:row>
      <xdr:rowOff>1133475</xdr:rowOff>
    </xdr:to>
    <xdr:pic>
      <xdr:nvPicPr>
        <xdr:cNvPr id="28" name="Picture 29"/>
        <xdr:cNvPicPr preferRelativeResize="1">
          <a:picLocks noChangeAspect="1"/>
        </xdr:cNvPicPr>
      </xdr:nvPicPr>
      <xdr:blipFill>
        <a:blip r:embed="rId24"/>
        <a:stretch>
          <a:fillRect/>
        </a:stretch>
      </xdr:blipFill>
      <xdr:spPr>
        <a:xfrm>
          <a:off x="2514600" y="8391525"/>
          <a:ext cx="1085850" cy="1104900"/>
        </a:xfrm>
        <a:prstGeom prst="rect">
          <a:avLst/>
        </a:prstGeom>
        <a:noFill/>
        <a:ln w="9525" cmpd="sng">
          <a:noFill/>
        </a:ln>
      </xdr:spPr>
    </xdr:pic>
    <xdr:clientData/>
  </xdr:twoCellAnchor>
  <xdr:twoCellAnchor editAs="oneCell">
    <xdr:from>
      <xdr:col>5</xdr:col>
      <xdr:colOff>19050</xdr:colOff>
      <xdr:row>37</xdr:row>
      <xdr:rowOff>19050</xdr:rowOff>
    </xdr:from>
    <xdr:to>
      <xdr:col>6</xdr:col>
      <xdr:colOff>247650</xdr:colOff>
      <xdr:row>37</xdr:row>
      <xdr:rowOff>1133475</xdr:rowOff>
    </xdr:to>
    <xdr:pic>
      <xdr:nvPicPr>
        <xdr:cNvPr id="29" name="Picture 30"/>
        <xdr:cNvPicPr preferRelativeResize="1">
          <a:picLocks noChangeAspect="1"/>
        </xdr:cNvPicPr>
      </xdr:nvPicPr>
      <xdr:blipFill>
        <a:blip r:embed="rId25"/>
        <a:stretch>
          <a:fillRect/>
        </a:stretch>
      </xdr:blipFill>
      <xdr:spPr>
        <a:xfrm>
          <a:off x="2505075" y="11772900"/>
          <a:ext cx="1095375" cy="1114425"/>
        </a:xfrm>
        <a:prstGeom prst="rect">
          <a:avLst/>
        </a:prstGeom>
        <a:noFill/>
        <a:ln w="9525" cmpd="sng">
          <a:noFill/>
        </a:ln>
      </xdr:spPr>
    </xdr:pic>
    <xdr:clientData/>
  </xdr:twoCellAnchor>
  <xdr:twoCellAnchor editAs="oneCell">
    <xdr:from>
      <xdr:col>7</xdr:col>
      <xdr:colOff>28575</xdr:colOff>
      <xdr:row>37</xdr:row>
      <xdr:rowOff>28575</xdr:rowOff>
    </xdr:from>
    <xdr:to>
      <xdr:col>8</xdr:col>
      <xdr:colOff>247650</xdr:colOff>
      <xdr:row>37</xdr:row>
      <xdr:rowOff>1133475</xdr:rowOff>
    </xdr:to>
    <xdr:pic>
      <xdr:nvPicPr>
        <xdr:cNvPr id="30" name="Picture 31"/>
        <xdr:cNvPicPr preferRelativeResize="1">
          <a:picLocks noChangeAspect="1"/>
        </xdr:cNvPicPr>
      </xdr:nvPicPr>
      <xdr:blipFill>
        <a:blip r:embed="rId26"/>
        <a:stretch>
          <a:fillRect/>
        </a:stretch>
      </xdr:blipFill>
      <xdr:spPr>
        <a:xfrm>
          <a:off x="3657600" y="11782425"/>
          <a:ext cx="1085850" cy="1104900"/>
        </a:xfrm>
        <a:prstGeom prst="rect">
          <a:avLst/>
        </a:prstGeom>
        <a:noFill/>
        <a:ln w="9525" cmpd="sng">
          <a:noFill/>
        </a:ln>
      </xdr:spPr>
    </xdr:pic>
    <xdr:clientData/>
  </xdr:twoCellAnchor>
  <xdr:twoCellAnchor editAs="oneCell">
    <xdr:from>
      <xdr:col>11</xdr:col>
      <xdr:colOff>28575</xdr:colOff>
      <xdr:row>29</xdr:row>
      <xdr:rowOff>28575</xdr:rowOff>
    </xdr:from>
    <xdr:to>
      <xdr:col>12</xdr:col>
      <xdr:colOff>257175</xdr:colOff>
      <xdr:row>29</xdr:row>
      <xdr:rowOff>1133475</xdr:rowOff>
    </xdr:to>
    <xdr:pic>
      <xdr:nvPicPr>
        <xdr:cNvPr id="31" name="Picture 32"/>
        <xdr:cNvPicPr preferRelativeResize="1">
          <a:picLocks noChangeAspect="1"/>
        </xdr:cNvPicPr>
      </xdr:nvPicPr>
      <xdr:blipFill>
        <a:blip r:embed="rId27"/>
        <a:stretch>
          <a:fillRect/>
        </a:stretch>
      </xdr:blipFill>
      <xdr:spPr>
        <a:xfrm>
          <a:off x="5943600" y="8391525"/>
          <a:ext cx="1095375" cy="1104900"/>
        </a:xfrm>
        <a:prstGeom prst="rect">
          <a:avLst/>
        </a:prstGeom>
        <a:noFill/>
        <a:ln w="9525" cmpd="sng">
          <a:noFill/>
        </a:ln>
      </xdr:spPr>
    </xdr:pic>
    <xdr:clientData/>
  </xdr:twoCellAnchor>
  <xdr:twoCellAnchor editAs="oneCell">
    <xdr:from>
      <xdr:col>15</xdr:col>
      <xdr:colOff>19050</xdr:colOff>
      <xdr:row>29</xdr:row>
      <xdr:rowOff>19050</xdr:rowOff>
    </xdr:from>
    <xdr:to>
      <xdr:col>16</xdr:col>
      <xdr:colOff>257175</xdr:colOff>
      <xdr:row>29</xdr:row>
      <xdr:rowOff>1133475</xdr:rowOff>
    </xdr:to>
    <xdr:pic>
      <xdr:nvPicPr>
        <xdr:cNvPr id="32" name="Picture 33"/>
        <xdr:cNvPicPr preferRelativeResize="1">
          <a:picLocks noChangeAspect="1"/>
        </xdr:cNvPicPr>
      </xdr:nvPicPr>
      <xdr:blipFill>
        <a:blip r:embed="rId28"/>
        <a:stretch>
          <a:fillRect/>
        </a:stretch>
      </xdr:blipFill>
      <xdr:spPr>
        <a:xfrm>
          <a:off x="8220075" y="8382000"/>
          <a:ext cx="1266825" cy="1114425"/>
        </a:xfrm>
        <a:prstGeom prst="rect">
          <a:avLst/>
        </a:prstGeom>
        <a:noFill/>
        <a:ln w="9525" cmpd="sng">
          <a:noFill/>
        </a:ln>
      </xdr:spPr>
    </xdr:pic>
    <xdr:clientData/>
  </xdr:twoCellAnchor>
  <xdr:twoCellAnchor editAs="oneCell">
    <xdr:from>
      <xdr:col>3</xdr:col>
      <xdr:colOff>28575</xdr:colOff>
      <xdr:row>33</xdr:row>
      <xdr:rowOff>28575</xdr:rowOff>
    </xdr:from>
    <xdr:to>
      <xdr:col>4</xdr:col>
      <xdr:colOff>247650</xdr:colOff>
      <xdr:row>33</xdr:row>
      <xdr:rowOff>1133475</xdr:rowOff>
    </xdr:to>
    <xdr:pic>
      <xdr:nvPicPr>
        <xdr:cNvPr id="33" name="Picture 34"/>
        <xdr:cNvPicPr preferRelativeResize="1">
          <a:picLocks noChangeAspect="1"/>
        </xdr:cNvPicPr>
      </xdr:nvPicPr>
      <xdr:blipFill>
        <a:blip r:embed="rId29"/>
        <a:stretch>
          <a:fillRect/>
        </a:stretch>
      </xdr:blipFill>
      <xdr:spPr>
        <a:xfrm>
          <a:off x="1371600" y="10086975"/>
          <a:ext cx="1085850" cy="1104900"/>
        </a:xfrm>
        <a:prstGeom prst="rect">
          <a:avLst/>
        </a:prstGeom>
        <a:noFill/>
        <a:ln w="9525" cmpd="sng">
          <a:noFill/>
        </a:ln>
      </xdr:spPr>
    </xdr:pic>
    <xdr:clientData/>
  </xdr:twoCellAnchor>
  <xdr:twoCellAnchor editAs="oneCell">
    <xdr:from>
      <xdr:col>7</xdr:col>
      <xdr:colOff>28575</xdr:colOff>
      <xdr:row>33</xdr:row>
      <xdr:rowOff>28575</xdr:rowOff>
    </xdr:from>
    <xdr:to>
      <xdr:col>8</xdr:col>
      <xdr:colOff>257175</xdr:colOff>
      <xdr:row>33</xdr:row>
      <xdr:rowOff>1133475</xdr:rowOff>
    </xdr:to>
    <xdr:pic>
      <xdr:nvPicPr>
        <xdr:cNvPr id="34" name="Picture 35"/>
        <xdr:cNvPicPr preferRelativeResize="1">
          <a:picLocks noChangeAspect="1"/>
        </xdr:cNvPicPr>
      </xdr:nvPicPr>
      <xdr:blipFill>
        <a:blip r:embed="rId30"/>
        <a:stretch>
          <a:fillRect/>
        </a:stretch>
      </xdr:blipFill>
      <xdr:spPr>
        <a:xfrm>
          <a:off x="3657600" y="10086975"/>
          <a:ext cx="1095375" cy="1104900"/>
        </a:xfrm>
        <a:prstGeom prst="rect">
          <a:avLst/>
        </a:prstGeom>
        <a:noFill/>
        <a:ln w="9525" cmpd="sng">
          <a:noFill/>
        </a:ln>
      </xdr:spPr>
    </xdr:pic>
    <xdr:clientData/>
  </xdr:twoCellAnchor>
  <xdr:twoCellAnchor editAs="oneCell">
    <xdr:from>
      <xdr:col>9</xdr:col>
      <xdr:colOff>28575</xdr:colOff>
      <xdr:row>33</xdr:row>
      <xdr:rowOff>19050</xdr:rowOff>
    </xdr:from>
    <xdr:to>
      <xdr:col>10</xdr:col>
      <xdr:colOff>266700</xdr:colOff>
      <xdr:row>33</xdr:row>
      <xdr:rowOff>1133475</xdr:rowOff>
    </xdr:to>
    <xdr:pic>
      <xdr:nvPicPr>
        <xdr:cNvPr id="35" name="Picture 36"/>
        <xdr:cNvPicPr preferRelativeResize="1">
          <a:picLocks noChangeAspect="1"/>
        </xdr:cNvPicPr>
      </xdr:nvPicPr>
      <xdr:blipFill>
        <a:blip r:embed="rId31"/>
        <a:stretch>
          <a:fillRect/>
        </a:stretch>
      </xdr:blipFill>
      <xdr:spPr>
        <a:xfrm>
          <a:off x="4800600" y="10077450"/>
          <a:ext cx="1104900" cy="1114425"/>
        </a:xfrm>
        <a:prstGeom prst="rect">
          <a:avLst/>
        </a:prstGeom>
        <a:noFill/>
        <a:ln w="9525" cmpd="sng">
          <a:noFill/>
        </a:ln>
      </xdr:spPr>
    </xdr:pic>
    <xdr:clientData/>
  </xdr:twoCellAnchor>
  <xdr:twoCellAnchor editAs="oneCell">
    <xdr:from>
      <xdr:col>9</xdr:col>
      <xdr:colOff>28575</xdr:colOff>
      <xdr:row>25</xdr:row>
      <xdr:rowOff>28575</xdr:rowOff>
    </xdr:from>
    <xdr:to>
      <xdr:col>10</xdr:col>
      <xdr:colOff>257175</xdr:colOff>
      <xdr:row>25</xdr:row>
      <xdr:rowOff>1133475</xdr:rowOff>
    </xdr:to>
    <xdr:pic>
      <xdr:nvPicPr>
        <xdr:cNvPr id="36" name="Picture 37"/>
        <xdr:cNvPicPr preferRelativeResize="1">
          <a:picLocks noChangeAspect="1"/>
        </xdr:cNvPicPr>
      </xdr:nvPicPr>
      <xdr:blipFill>
        <a:blip r:embed="rId32"/>
        <a:stretch>
          <a:fillRect/>
        </a:stretch>
      </xdr:blipFill>
      <xdr:spPr>
        <a:xfrm>
          <a:off x="4800600" y="6696075"/>
          <a:ext cx="1095375" cy="1104900"/>
        </a:xfrm>
        <a:prstGeom prst="rect">
          <a:avLst/>
        </a:prstGeom>
        <a:noFill/>
        <a:ln w="9525" cmpd="sng">
          <a:noFill/>
        </a:ln>
      </xdr:spPr>
    </xdr:pic>
    <xdr:clientData/>
  </xdr:twoCellAnchor>
  <xdr:twoCellAnchor editAs="oneCell">
    <xdr:from>
      <xdr:col>13</xdr:col>
      <xdr:colOff>28575</xdr:colOff>
      <xdr:row>25</xdr:row>
      <xdr:rowOff>28575</xdr:rowOff>
    </xdr:from>
    <xdr:to>
      <xdr:col>14</xdr:col>
      <xdr:colOff>257175</xdr:colOff>
      <xdr:row>25</xdr:row>
      <xdr:rowOff>1133475</xdr:rowOff>
    </xdr:to>
    <xdr:pic>
      <xdr:nvPicPr>
        <xdr:cNvPr id="37" name="Picture 38"/>
        <xdr:cNvPicPr preferRelativeResize="1">
          <a:picLocks noChangeAspect="1"/>
        </xdr:cNvPicPr>
      </xdr:nvPicPr>
      <xdr:blipFill>
        <a:blip r:embed="rId33"/>
        <a:stretch>
          <a:fillRect/>
        </a:stretch>
      </xdr:blipFill>
      <xdr:spPr>
        <a:xfrm>
          <a:off x="7086600" y="6696075"/>
          <a:ext cx="1095375" cy="1104900"/>
        </a:xfrm>
        <a:prstGeom prst="rect">
          <a:avLst/>
        </a:prstGeom>
        <a:noFill/>
        <a:ln w="9525" cmpd="sng">
          <a:noFill/>
        </a:ln>
      </xdr:spPr>
    </xdr:pic>
    <xdr:clientData/>
  </xdr:twoCellAnchor>
  <xdr:twoCellAnchor editAs="oneCell">
    <xdr:from>
      <xdr:col>3</xdr:col>
      <xdr:colOff>28575</xdr:colOff>
      <xdr:row>29</xdr:row>
      <xdr:rowOff>28575</xdr:rowOff>
    </xdr:from>
    <xdr:to>
      <xdr:col>4</xdr:col>
      <xdr:colOff>257175</xdr:colOff>
      <xdr:row>29</xdr:row>
      <xdr:rowOff>1133475</xdr:rowOff>
    </xdr:to>
    <xdr:pic>
      <xdr:nvPicPr>
        <xdr:cNvPr id="38" name="Picture 39"/>
        <xdr:cNvPicPr preferRelativeResize="1">
          <a:picLocks noChangeAspect="1"/>
        </xdr:cNvPicPr>
      </xdr:nvPicPr>
      <xdr:blipFill>
        <a:blip r:embed="rId34"/>
        <a:stretch>
          <a:fillRect/>
        </a:stretch>
      </xdr:blipFill>
      <xdr:spPr>
        <a:xfrm>
          <a:off x="1371600" y="8391525"/>
          <a:ext cx="1095375" cy="1104900"/>
        </a:xfrm>
        <a:prstGeom prst="rect">
          <a:avLst/>
        </a:prstGeom>
        <a:noFill/>
        <a:ln w="9525" cmpd="sng">
          <a:noFill/>
        </a:ln>
      </xdr:spPr>
    </xdr:pic>
    <xdr:clientData/>
  </xdr:twoCellAnchor>
  <xdr:twoCellAnchor editAs="oneCell">
    <xdr:from>
      <xdr:col>1</xdr:col>
      <xdr:colOff>28575</xdr:colOff>
      <xdr:row>29</xdr:row>
      <xdr:rowOff>28575</xdr:rowOff>
    </xdr:from>
    <xdr:to>
      <xdr:col>2</xdr:col>
      <xdr:colOff>257175</xdr:colOff>
      <xdr:row>29</xdr:row>
      <xdr:rowOff>1133475</xdr:rowOff>
    </xdr:to>
    <xdr:pic>
      <xdr:nvPicPr>
        <xdr:cNvPr id="39" name="Picture 40"/>
        <xdr:cNvPicPr preferRelativeResize="1">
          <a:picLocks noChangeAspect="1"/>
        </xdr:cNvPicPr>
      </xdr:nvPicPr>
      <xdr:blipFill>
        <a:blip r:embed="rId35"/>
        <a:stretch>
          <a:fillRect/>
        </a:stretch>
      </xdr:blipFill>
      <xdr:spPr>
        <a:xfrm>
          <a:off x="228600" y="8391525"/>
          <a:ext cx="1095375" cy="1104900"/>
        </a:xfrm>
        <a:prstGeom prst="rect">
          <a:avLst/>
        </a:prstGeom>
        <a:noFill/>
        <a:ln w="9525" cmpd="sng">
          <a:noFill/>
        </a:ln>
      </xdr:spPr>
    </xdr:pic>
    <xdr:clientData/>
  </xdr:twoCellAnchor>
  <xdr:twoCellAnchor editAs="oneCell">
    <xdr:from>
      <xdr:col>7</xdr:col>
      <xdr:colOff>28575</xdr:colOff>
      <xdr:row>29</xdr:row>
      <xdr:rowOff>38100</xdr:rowOff>
    </xdr:from>
    <xdr:to>
      <xdr:col>8</xdr:col>
      <xdr:colOff>257175</xdr:colOff>
      <xdr:row>29</xdr:row>
      <xdr:rowOff>1133475</xdr:rowOff>
    </xdr:to>
    <xdr:pic>
      <xdr:nvPicPr>
        <xdr:cNvPr id="40" name="Picture 41"/>
        <xdr:cNvPicPr preferRelativeResize="1">
          <a:picLocks noChangeAspect="1"/>
        </xdr:cNvPicPr>
      </xdr:nvPicPr>
      <xdr:blipFill>
        <a:blip r:embed="rId36"/>
        <a:stretch>
          <a:fillRect/>
        </a:stretch>
      </xdr:blipFill>
      <xdr:spPr>
        <a:xfrm>
          <a:off x="3657600" y="8401050"/>
          <a:ext cx="1095375" cy="1095375"/>
        </a:xfrm>
        <a:prstGeom prst="rect">
          <a:avLst/>
        </a:prstGeom>
        <a:noFill/>
        <a:ln w="9525" cmpd="sng">
          <a:noFill/>
        </a:ln>
      </xdr:spPr>
    </xdr:pic>
    <xdr:clientData/>
  </xdr:twoCellAnchor>
  <xdr:twoCellAnchor editAs="oneCell">
    <xdr:from>
      <xdr:col>13</xdr:col>
      <xdr:colOff>28575</xdr:colOff>
      <xdr:row>29</xdr:row>
      <xdr:rowOff>38100</xdr:rowOff>
    </xdr:from>
    <xdr:to>
      <xdr:col>14</xdr:col>
      <xdr:colOff>257175</xdr:colOff>
      <xdr:row>29</xdr:row>
      <xdr:rowOff>1133475</xdr:rowOff>
    </xdr:to>
    <xdr:pic>
      <xdr:nvPicPr>
        <xdr:cNvPr id="41" name="Picture 42"/>
        <xdr:cNvPicPr preferRelativeResize="1">
          <a:picLocks noChangeAspect="1"/>
        </xdr:cNvPicPr>
      </xdr:nvPicPr>
      <xdr:blipFill>
        <a:blip r:embed="rId37"/>
        <a:stretch>
          <a:fillRect/>
        </a:stretch>
      </xdr:blipFill>
      <xdr:spPr>
        <a:xfrm>
          <a:off x="7086600" y="8401050"/>
          <a:ext cx="1095375" cy="1095375"/>
        </a:xfrm>
        <a:prstGeom prst="rect">
          <a:avLst/>
        </a:prstGeom>
        <a:noFill/>
        <a:ln w="9525" cmpd="sng">
          <a:noFill/>
        </a:ln>
      </xdr:spPr>
    </xdr:pic>
    <xdr:clientData/>
  </xdr:twoCellAnchor>
  <xdr:twoCellAnchor editAs="oneCell">
    <xdr:from>
      <xdr:col>13</xdr:col>
      <xdr:colOff>28575</xdr:colOff>
      <xdr:row>33</xdr:row>
      <xdr:rowOff>28575</xdr:rowOff>
    </xdr:from>
    <xdr:to>
      <xdr:col>14</xdr:col>
      <xdr:colOff>257175</xdr:colOff>
      <xdr:row>33</xdr:row>
      <xdr:rowOff>1133475</xdr:rowOff>
    </xdr:to>
    <xdr:pic>
      <xdr:nvPicPr>
        <xdr:cNvPr id="42" name="Picture 43"/>
        <xdr:cNvPicPr preferRelativeResize="1">
          <a:picLocks noChangeAspect="1"/>
        </xdr:cNvPicPr>
      </xdr:nvPicPr>
      <xdr:blipFill>
        <a:blip r:embed="rId38"/>
        <a:stretch>
          <a:fillRect/>
        </a:stretch>
      </xdr:blipFill>
      <xdr:spPr>
        <a:xfrm>
          <a:off x="7086600" y="10086975"/>
          <a:ext cx="1095375" cy="1104900"/>
        </a:xfrm>
        <a:prstGeom prst="rect">
          <a:avLst/>
        </a:prstGeom>
        <a:noFill/>
        <a:ln w="9525" cmpd="sng">
          <a:noFill/>
        </a:ln>
      </xdr:spPr>
    </xdr:pic>
    <xdr:clientData/>
  </xdr:twoCellAnchor>
  <xdr:twoCellAnchor editAs="oneCell">
    <xdr:from>
      <xdr:col>1</xdr:col>
      <xdr:colOff>38100</xdr:colOff>
      <xdr:row>33</xdr:row>
      <xdr:rowOff>38100</xdr:rowOff>
    </xdr:from>
    <xdr:to>
      <xdr:col>2</xdr:col>
      <xdr:colOff>257175</xdr:colOff>
      <xdr:row>33</xdr:row>
      <xdr:rowOff>1133475</xdr:rowOff>
    </xdr:to>
    <xdr:pic>
      <xdr:nvPicPr>
        <xdr:cNvPr id="43" name="Picture 44"/>
        <xdr:cNvPicPr preferRelativeResize="1">
          <a:picLocks noChangeAspect="1"/>
        </xdr:cNvPicPr>
      </xdr:nvPicPr>
      <xdr:blipFill>
        <a:blip r:embed="rId39"/>
        <a:stretch>
          <a:fillRect/>
        </a:stretch>
      </xdr:blipFill>
      <xdr:spPr>
        <a:xfrm>
          <a:off x="238125" y="10096500"/>
          <a:ext cx="1085850" cy="1095375"/>
        </a:xfrm>
        <a:prstGeom prst="rect">
          <a:avLst/>
        </a:prstGeom>
        <a:noFill/>
        <a:ln w="9525" cmpd="sng">
          <a:noFill/>
        </a:ln>
      </xdr:spPr>
    </xdr:pic>
    <xdr:clientData/>
  </xdr:twoCellAnchor>
  <xdr:twoCellAnchor editAs="oneCell">
    <xdr:from>
      <xdr:col>5</xdr:col>
      <xdr:colOff>28575</xdr:colOff>
      <xdr:row>33</xdr:row>
      <xdr:rowOff>28575</xdr:rowOff>
    </xdr:from>
    <xdr:to>
      <xdr:col>6</xdr:col>
      <xdr:colOff>257175</xdr:colOff>
      <xdr:row>33</xdr:row>
      <xdr:rowOff>1133475</xdr:rowOff>
    </xdr:to>
    <xdr:pic>
      <xdr:nvPicPr>
        <xdr:cNvPr id="44" name="Picture 45"/>
        <xdr:cNvPicPr preferRelativeResize="1">
          <a:picLocks noChangeAspect="1"/>
        </xdr:cNvPicPr>
      </xdr:nvPicPr>
      <xdr:blipFill>
        <a:blip r:embed="rId40"/>
        <a:stretch>
          <a:fillRect/>
        </a:stretch>
      </xdr:blipFill>
      <xdr:spPr>
        <a:xfrm>
          <a:off x="2514600" y="10086975"/>
          <a:ext cx="1095375" cy="1104900"/>
        </a:xfrm>
        <a:prstGeom prst="rect">
          <a:avLst/>
        </a:prstGeom>
        <a:noFill/>
        <a:ln w="9525" cmpd="sng">
          <a:noFill/>
        </a:ln>
      </xdr:spPr>
    </xdr:pic>
    <xdr:clientData/>
  </xdr:twoCellAnchor>
  <xdr:twoCellAnchor editAs="oneCell">
    <xdr:from>
      <xdr:col>11</xdr:col>
      <xdr:colOff>38100</xdr:colOff>
      <xdr:row>33</xdr:row>
      <xdr:rowOff>28575</xdr:rowOff>
    </xdr:from>
    <xdr:to>
      <xdr:col>12</xdr:col>
      <xdr:colOff>257175</xdr:colOff>
      <xdr:row>33</xdr:row>
      <xdr:rowOff>1133475</xdr:rowOff>
    </xdr:to>
    <xdr:pic>
      <xdr:nvPicPr>
        <xdr:cNvPr id="45" name="Picture 47"/>
        <xdr:cNvPicPr preferRelativeResize="1">
          <a:picLocks noChangeAspect="1"/>
        </xdr:cNvPicPr>
      </xdr:nvPicPr>
      <xdr:blipFill>
        <a:blip r:embed="rId41"/>
        <a:stretch>
          <a:fillRect/>
        </a:stretch>
      </xdr:blipFill>
      <xdr:spPr>
        <a:xfrm>
          <a:off x="5953125" y="10086975"/>
          <a:ext cx="1085850" cy="1104900"/>
        </a:xfrm>
        <a:prstGeom prst="rect">
          <a:avLst/>
        </a:prstGeom>
        <a:noFill/>
        <a:ln w="9525" cmpd="sng">
          <a:noFill/>
        </a:ln>
      </xdr:spPr>
    </xdr:pic>
    <xdr:clientData/>
  </xdr:twoCellAnchor>
  <xdr:twoCellAnchor editAs="oneCell">
    <xdr:from>
      <xdr:col>15</xdr:col>
      <xdr:colOff>28575</xdr:colOff>
      <xdr:row>33</xdr:row>
      <xdr:rowOff>28575</xdr:rowOff>
    </xdr:from>
    <xdr:to>
      <xdr:col>16</xdr:col>
      <xdr:colOff>238125</xdr:colOff>
      <xdr:row>33</xdr:row>
      <xdr:rowOff>1133475</xdr:rowOff>
    </xdr:to>
    <xdr:pic>
      <xdr:nvPicPr>
        <xdr:cNvPr id="46" name="Picture 48"/>
        <xdr:cNvPicPr preferRelativeResize="1">
          <a:picLocks noChangeAspect="1"/>
        </xdr:cNvPicPr>
      </xdr:nvPicPr>
      <xdr:blipFill>
        <a:blip r:embed="rId42"/>
        <a:stretch>
          <a:fillRect/>
        </a:stretch>
      </xdr:blipFill>
      <xdr:spPr>
        <a:xfrm>
          <a:off x="8229600" y="10086975"/>
          <a:ext cx="1238250" cy="1104900"/>
        </a:xfrm>
        <a:prstGeom prst="rect">
          <a:avLst/>
        </a:prstGeom>
        <a:noFill/>
        <a:ln w="9525" cmpd="sng">
          <a:noFill/>
        </a:ln>
      </xdr:spPr>
    </xdr:pic>
    <xdr:clientData/>
  </xdr:twoCellAnchor>
  <xdr:twoCellAnchor editAs="oneCell">
    <xdr:from>
      <xdr:col>1</xdr:col>
      <xdr:colOff>28575</xdr:colOff>
      <xdr:row>37</xdr:row>
      <xdr:rowOff>28575</xdr:rowOff>
    </xdr:from>
    <xdr:to>
      <xdr:col>2</xdr:col>
      <xdr:colOff>266700</xdr:colOff>
      <xdr:row>37</xdr:row>
      <xdr:rowOff>1133475</xdr:rowOff>
    </xdr:to>
    <xdr:pic>
      <xdr:nvPicPr>
        <xdr:cNvPr id="47" name="Picture 49"/>
        <xdr:cNvPicPr preferRelativeResize="1">
          <a:picLocks noChangeAspect="1"/>
        </xdr:cNvPicPr>
      </xdr:nvPicPr>
      <xdr:blipFill>
        <a:blip r:embed="rId43"/>
        <a:stretch>
          <a:fillRect/>
        </a:stretch>
      </xdr:blipFill>
      <xdr:spPr>
        <a:xfrm>
          <a:off x="228600" y="11782425"/>
          <a:ext cx="1104900" cy="1104900"/>
        </a:xfrm>
        <a:prstGeom prst="rect">
          <a:avLst/>
        </a:prstGeom>
        <a:noFill/>
        <a:ln w="9525" cmpd="sng">
          <a:noFill/>
        </a:ln>
      </xdr:spPr>
    </xdr:pic>
    <xdr:clientData/>
  </xdr:twoCellAnchor>
  <xdr:twoCellAnchor editAs="oneCell">
    <xdr:from>
      <xdr:col>3</xdr:col>
      <xdr:colOff>28575</xdr:colOff>
      <xdr:row>37</xdr:row>
      <xdr:rowOff>28575</xdr:rowOff>
    </xdr:from>
    <xdr:to>
      <xdr:col>4</xdr:col>
      <xdr:colOff>257175</xdr:colOff>
      <xdr:row>37</xdr:row>
      <xdr:rowOff>1133475</xdr:rowOff>
    </xdr:to>
    <xdr:pic>
      <xdr:nvPicPr>
        <xdr:cNvPr id="48" name="Picture 51"/>
        <xdr:cNvPicPr preferRelativeResize="1">
          <a:picLocks noChangeAspect="1"/>
        </xdr:cNvPicPr>
      </xdr:nvPicPr>
      <xdr:blipFill>
        <a:blip r:embed="rId44"/>
        <a:stretch>
          <a:fillRect/>
        </a:stretch>
      </xdr:blipFill>
      <xdr:spPr>
        <a:xfrm>
          <a:off x="1371600" y="11782425"/>
          <a:ext cx="1095375" cy="1104900"/>
        </a:xfrm>
        <a:prstGeom prst="rect">
          <a:avLst/>
        </a:prstGeom>
        <a:noFill/>
        <a:ln w="9525" cmpd="sng">
          <a:noFill/>
        </a:ln>
      </xdr:spPr>
    </xdr:pic>
    <xdr:clientData/>
  </xdr:twoCellAnchor>
  <xdr:twoCellAnchor editAs="oneCell">
    <xdr:from>
      <xdr:col>9</xdr:col>
      <xdr:colOff>9525</xdr:colOff>
      <xdr:row>37</xdr:row>
      <xdr:rowOff>28575</xdr:rowOff>
    </xdr:from>
    <xdr:to>
      <xdr:col>10</xdr:col>
      <xdr:colOff>266700</xdr:colOff>
      <xdr:row>37</xdr:row>
      <xdr:rowOff>1133475</xdr:rowOff>
    </xdr:to>
    <xdr:pic>
      <xdr:nvPicPr>
        <xdr:cNvPr id="49" name="Picture 52"/>
        <xdr:cNvPicPr preferRelativeResize="1">
          <a:picLocks noChangeAspect="1"/>
        </xdr:cNvPicPr>
      </xdr:nvPicPr>
      <xdr:blipFill>
        <a:blip r:embed="rId45"/>
        <a:stretch>
          <a:fillRect/>
        </a:stretch>
      </xdr:blipFill>
      <xdr:spPr>
        <a:xfrm>
          <a:off x="4781550" y="11782425"/>
          <a:ext cx="1123950" cy="1104900"/>
        </a:xfrm>
        <a:prstGeom prst="rect">
          <a:avLst/>
        </a:prstGeom>
        <a:noFill/>
        <a:ln w="9525" cmpd="sng">
          <a:noFill/>
        </a:ln>
      </xdr:spPr>
    </xdr:pic>
    <xdr:clientData/>
  </xdr:twoCellAnchor>
  <xdr:twoCellAnchor editAs="oneCell">
    <xdr:from>
      <xdr:col>11</xdr:col>
      <xdr:colOff>9525</xdr:colOff>
      <xdr:row>37</xdr:row>
      <xdr:rowOff>28575</xdr:rowOff>
    </xdr:from>
    <xdr:to>
      <xdr:col>12</xdr:col>
      <xdr:colOff>266700</xdr:colOff>
      <xdr:row>37</xdr:row>
      <xdr:rowOff>1133475</xdr:rowOff>
    </xdr:to>
    <xdr:pic>
      <xdr:nvPicPr>
        <xdr:cNvPr id="50" name="Picture 53"/>
        <xdr:cNvPicPr preferRelativeResize="1">
          <a:picLocks noChangeAspect="1"/>
        </xdr:cNvPicPr>
      </xdr:nvPicPr>
      <xdr:blipFill>
        <a:blip r:embed="rId46"/>
        <a:stretch>
          <a:fillRect/>
        </a:stretch>
      </xdr:blipFill>
      <xdr:spPr>
        <a:xfrm>
          <a:off x="5924550" y="11782425"/>
          <a:ext cx="1123950" cy="1104900"/>
        </a:xfrm>
        <a:prstGeom prst="rect">
          <a:avLst/>
        </a:prstGeom>
        <a:noFill/>
        <a:ln w="9525" cmpd="sng">
          <a:noFill/>
        </a:ln>
      </xdr:spPr>
    </xdr:pic>
    <xdr:clientData/>
  </xdr:twoCellAnchor>
  <xdr:twoCellAnchor editAs="oneCell">
    <xdr:from>
      <xdr:col>13</xdr:col>
      <xdr:colOff>28575</xdr:colOff>
      <xdr:row>37</xdr:row>
      <xdr:rowOff>28575</xdr:rowOff>
    </xdr:from>
    <xdr:to>
      <xdr:col>14</xdr:col>
      <xdr:colOff>257175</xdr:colOff>
      <xdr:row>37</xdr:row>
      <xdr:rowOff>1133475</xdr:rowOff>
    </xdr:to>
    <xdr:pic>
      <xdr:nvPicPr>
        <xdr:cNvPr id="51" name="Picture 54"/>
        <xdr:cNvPicPr preferRelativeResize="1">
          <a:picLocks noChangeAspect="1"/>
        </xdr:cNvPicPr>
      </xdr:nvPicPr>
      <xdr:blipFill>
        <a:blip r:embed="rId47"/>
        <a:stretch>
          <a:fillRect/>
        </a:stretch>
      </xdr:blipFill>
      <xdr:spPr>
        <a:xfrm>
          <a:off x="7086600" y="11782425"/>
          <a:ext cx="1095375" cy="1104900"/>
        </a:xfrm>
        <a:prstGeom prst="rect">
          <a:avLst/>
        </a:prstGeom>
        <a:noFill/>
        <a:ln w="9525" cmpd="sng">
          <a:noFill/>
        </a:ln>
      </xdr:spPr>
    </xdr:pic>
    <xdr:clientData/>
  </xdr:twoCellAnchor>
  <xdr:twoCellAnchor editAs="oneCell">
    <xdr:from>
      <xdr:col>15</xdr:col>
      <xdr:colOff>28575</xdr:colOff>
      <xdr:row>37</xdr:row>
      <xdr:rowOff>28575</xdr:rowOff>
    </xdr:from>
    <xdr:to>
      <xdr:col>16</xdr:col>
      <xdr:colOff>257175</xdr:colOff>
      <xdr:row>37</xdr:row>
      <xdr:rowOff>1133475</xdr:rowOff>
    </xdr:to>
    <xdr:pic>
      <xdr:nvPicPr>
        <xdr:cNvPr id="52" name="Picture 56"/>
        <xdr:cNvPicPr preferRelativeResize="1">
          <a:picLocks noChangeAspect="1"/>
        </xdr:cNvPicPr>
      </xdr:nvPicPr>
      <xdr:blipFill>
        <a:blip r:embed="rId48"/>
        <a:stretch>
          <a:fillRect/>
        </a:stretch>
      </xdr:blipFill>
      <xdr:spPr>
        <a:xfrm>
          <a:off x="8229600" y="11782425"/>
          <a:ext cx="1257300" cy="1104900"/>
        </a:xfrm>
        <a:prstGeom prst="rect">
          <a:avLst/>
        </a:prstGeom>
        <a:noFill/>
        <a:ln w="9525" cmpd="sng">
          <a:noFill/>
        </a:ln>
      </xdr:spPr>
    </xdr:pic>
    <xdr:clientData/>
  </xdr:twoCellAnchor>
  <xdr:twoCellAnchor editAs="oneCell">
    <xdr:from>
      <xdr:col>1</xdr:col>
      <xdr:colOff>0</xdr:colOff>
      <xdr:row>41</xdr:row>
      <xdr:rowOff>9525</xdr:rowOff>
    </xdr:from>
    <xdr:to>
      <xdr:col>2</xdr:col>
      <xdr:colOff>238125</xdr:colOff>
      <xdr:row>41</xdr:row>
      <xdr:rowOff>1133475</xdr:rowOff>
    </xdr:to>
    <xdr:pic>
      <xdr:nvPicPr>
        <xdr:cNvPr id="53" name="Picture 57"/>
        <xdr:cNvPicPr preferRelativeResize="1">
          <a:picLocks noChangeAspect="1"/>
        </xdr:cNvPicPr>
      </xdr:nvPicPr>
      <xdr:blipFill>
        <a:blip r:embed="rId49"/>
        <a:stretch>
          <a:fillRect/>
        </a:stretch>
      </xdr:blipFill>
      <xdr:spPr>
        <a:xfrm>
          <a:off x="200025" y="13458825"/>
          <a:ext cx="1104900" cy="1123950"/>
        </a:xfrm>
        <a:prstGeom prst="rect">
          <a:avLst/>
        </a:prstGeom>
        <a:noFill/>
        <a:ln w="9525" cmpd="sng">
          <a:noFill/>
        </a:ln>
      </xdr:spPr>
    </xdr:pic>
    <xdr:clientData/>
  </xdr:twoCellAnchor>
  <xdr:twoCellAnchor editAs="oneCell">
    <xdr:from>
      <xdr:col>3</xdr:col>
      <xdr:colOff>9525</xdr:colOff>
      <xdr:row>41</xdr:row>
      <xdr:rowOff>28575</xdr:rowOff>
    </xdr:from>
    <xdr:to>
      <xdr:col>4</xdr:col>
      <xdr:colOff>257175</xdr:colOff>
      <xdr:row>41</xdr:row>
      <xdr:rowOff>1133475</xdr:rowOff>
    </xdr:to>
    <xdr:pic>
      <xdr:nvPicPr>
        <xdr:cNvPr id="54" name="Picture 58"/>
        <xdr:cNvPicPr preferRelativeResize="1">
          <a:picLocks noChangeAspect="1"/>
        </xdr:cNvPicPr>
      </xdr:nvPicPr>
      <xdr:blipFill>
        <a:blip r:embed="rId50"/>
        <a:stretch>
          <a:fillRect/>
        </a:stretch>
      </xdr:blipFill>
      <xdr:spPr>
        <a:xfrm>
          <a:off x="1352550" y="13477875"/>
          <a:ext cx="1114425" cy="1104900"/>
        </a:xfrm>
        <a:prstGeom prst="rect">
          <a:avLst/>
        </a:prstGeom>
        <a:noFill/>
        <a:ln w="9525" cmpd="sng">
          <a:noFill/>
        </a:ln>
      </xdr:spPr>
    </xdr:pic>
    <xdr:clientData/>
  </xdr:twoCellAnchor>
  <xdr:twoCellAnchor editAs="oneCell">
    <xdr:from>
      <xdr:col>5</xdr:col>
      <xdr:colOff>38100</xdr:colOff>
      <xdr:row>41</xdr:row>
      <xdr:rowOff>28575</xdr:rowOff>
    </xdr:from>
    <xdr:to>
      <xdr:col>6</xdr:col>
      <xdr:colOff>257175</xdr:colOff>
      <xdr:row>41</xdr:row>
      <xdr:rowOff>1133475</xdr:rowOff>
    </xdr:to>
    <xdr:pic>
      <xdr:nvPicPr>
        <xdr:cNvPr id="55" name="Picture 59"/>
        <xdr:cNvPicPr preferRelativeResize="1">
          <a:picLocks noChangeAspect="1"/>
        </xdr:cNvPicPr>
      </xdr:nvPicPr>
      <xdr:blipFill>
        <a:blip r:embed="rId51"/>
        <a:stretch>
          <a:fillRect/>
        </a:stretch>
      </xdr:blipFill>
      <xdr:spPr>
        <a:xfrm>
          <a:off x="2524125" y="13477875"/>
          <a:ext cx="1085850" cy="1104900"/>
        </a:xfrm>
        <a:prstGeom prst="rect">
          <a:avLst/>
        </a:prstGeom>
        <a:noFill/>
        <a:ln w="9525" cmpd="sng">
          <a:noFill/>
        </a:ln>
      </xdr:spPr>
    </xdr:pic>
    <xdr:clientData/>
  </xdr:twoCellAnchor>
  <xdr:twoCellAnchor editAs="oneCell">
    <xdr:from>
      <xdr:col>7</xdr:col>
      <xdr:colOff>9525</xdr:colOff>
      <xdr:row>41</xdr:row>
      <xdr:rowOff>28575</xdr:rowOff>
    </xdr:from>
    <xdr:to>
      <xdr:col>8</xdr:col>
      <xdr:colOff>257175</xdr:colOff>
      <xdr:row>41</xdr:row>
      <xdr:rowOff>1133475</xdr:rowOff>
    </xdr:to>
    <xdr:pic>
      <xdr:nvPicPr>
        <xdr:cNvPr id="56" name="Picture 60"/>
        <xdr:cNvPicPr preferRelativeResize="1">
          <a:picLocks noChangeAspect="1"/>
        </xdr:cNvPicPr>
      </xdr:nvPicPr>
      <xdr:blipFill>
        <a:blip r:embed="rId52"/>
        <a:stretch>
          <a:fillRect/>
        </a:stretch>
      </xdr:blipFill>
      <xdr:spPr>
        <a:xfrm>
          <a:off x="3638550" y="13477875"/>
          <a:ext cx="1114425" cy="1104900"/>
        </a:xfrm>
        <a:prstGeom prst="rect">
          <a:avLst/>
        </a:prstGeom>
        <a:noFill/>
        <a:ln w="9525" cmpd="sng">
          <a:noFill/>
        </a:ln>
      </xdr:spPr>
    </xdr:pic>
    <xdr:clientData/>
  </xdr:twoCellAnchor>
  <xdr:twoCellAnchor editAs="oneCell">
    <xdr:from>
      <xdr:col>9</xdr:col>
      <xdr:colOff>28575</xdr:colOff>
      <xdr:row>41</xdr:row>
      <xdr:rowOff>28575</xdr:rowOff>
    </xdr:from>
    <xdr:to>
      <xdr:col>10</xdr:col>
      <xdr:colOff>257175</xdr:colOff>
      <xdr:row>41</xdr:row>
      <xdr:rowOff>1133475</xdr:rowOff>
    </xdr:to>
    <xdr:pic>
      <xdr:nvPicPr>
        <xdr:cNvPr id="57" name="Picture 61"/>
        <xdr:cNvPicPr preferRelativeResize="1">
          <a:picLocks noChangeAspect="1"/>
        </xdr:cNvPicPr>
      </xdr:nvPicPr>
      <xdr:blipFill>
        <a:blip r:embed="rId53"/>
        <a:stretch>
          <a:fillRect/>
        </a:stretch>
      </xdr:blipFill>
      <xdr:spPr>
        <a:xfrm>
          <a:off x="4800600" y="13477875"/>
          <a:ext cx="1095375" cy="1104900"/>
        </a:xfrm>
        <a:prstGeom prst="rect">
          <a:avLst/>
        </a:prstGeom>
        <a:noFill/>
        <a:ln w="9525" cmpd="sng">
          <a:noFill/>
        </a:ln>
      </xdr:spPr>
    </xdr:pic>
    <xdr:clientData/>
  </xdr:twoCellAnchor>
  <xdr:twoCellAnchor editAs="oneCell">
    <xdr:from>
      <xdr:col>11</xdr:col>
      <xdr:colOff>9525</xdr:colOff>
      <xdr:row>41</xdr:row>
      <xdr:rowOff>38100</xdr:rowOff>
    </xdr:from>
    <xdr:to>
      <xdr:col>13</xdr:col>
      <xdr:colOff>0</xdr:colOff>
      <xdr:row>41</xdr:row>
      <xdr:rowOff>1133475</xdr:rowOff>
    </xdr:to>
    <xdr:pic>
      <xdr:nvPicPr>
        <xdr:cNvPr id="58" name="Picture 62"/>
        <xdr:cNvPicPr preferRelativeResize="1">
          <a:picLocks noChangeAspect="1"/>
        </xdr:cNvPicPr>
      </xdr:nvPicPr>
      <xdr:blipFill>
        <a:blip r:embed="rId54"/>
        <a:stretch>
          <a:fillRect/>
        </a:stretch>
      </xdr:blipFill>
      <xdr:spPr>
        <a:xfrm>
          <a:off x="5924550" y="13487400"/>
          <a:ext cx="1133475" cy="1095375"/>
        </a:xfrm>
        <a:prstGeom prst="rect">
          <a:avLst/>
        </a:prstGeom>
        <a:noFill/>
        <a:ln w="9525" cmpd="sng">
          <a:noFill/>
        </a:ln>
      </xdr:spPr>
    </xdr:pic>
    <xdr:clientData/>
  </xdr:twoCellAnchor>
  <xdr:twoCellAnchor editAs="oneCell">
    <xdr:from>
      <xdr:col>13</xdr:col>
      <xdr:colOff>38100</xdr:colOff>
      <xdr:row>41</xdr:row>
      <xdr:rowOff>28575</xdr:rowOff>
    </xdr:from>
    <xdr:to>
      <xdr:col>14</xdr:col>
      <xdr:colOff>257175</xdr:colOff>
      <xdr:row>41</xdr:row>
      <xdr:rowOff>1133475</xdr:rowOff>
    </xdr:to>
    <xdr:pic>
      <xdr:nvPicPr>
        <xdr:cNvPr id="59" name="Picture 63"/>
        <xdr:cNvPicPr preferRelativeResize="1">
          <a:picLocks noChangeAspect="1"/>
        </xdr:cNvPicPr>
      </xdr:nvPicPr>
      <xdr:blipFill>
        <a:blip r:embed="rId55"/>
        <a:stretch>
          <a:fillRect/>
        </a:stretch>
      </xdr:blipFill>
      <xdr:spPr>
        <a:xfrm>
          <a:off x="7096125" y="13477875"/>
          <a:ext cx="1085850" cy="1104900"/>
        </a:xfrm>
        <a:prstGeom prst="rect">
          <a:avLst/>
        </a:prstGeom>
        <a:noFill/>
        <a:ln w="9525" cmpd="sng">
          <a:noFill/>
        </a:ln>
      </xdr:spPr>
    </xdr:pic>
    <xdr:clientData/>
  </xdr:twoCellAnchor>
  <xdr:twoCellAnchor editAs="oneCell">
    <xdr:from>
      <xdr:col>15</xdr:col>
      <xdr:colOff>28575</xdr:colOff>
      <xdr:row>41</xdr:row>
      <xdr:rowOff>9525</xdr:rowOff>
    </xdr:from>
    <xdr:to>
      <xdr:col>16</xdr:col>
      <xdr:colOff>257175</xdr:colOff>
      <xdr:row>41</xdr:row>
      <xdr:rowOff>1133475</xdr:rowOff>
    </xdr:to>
    <xdr:pic>
      <xdr:nvPicPr>
        <xdr:cNvPr id="60" name="Picture 64"/>
        <xdr:cNvPicPr preferRelativeResize="1">
          <a:picLocks noChangeAspect="1"/>
        </xdr:cNvPicPr>
      </xdr:nvPicPr>
      <xdr:blipFill>
        <a:blip r:embed="rId56"/>
        <a:stretch>
          <a:fillRect/>
        </a:stretch>
      </xdr:blipFill>
      <xdr:spPr>
        <a:xfrm>
          <a:off x="8229600" y="13458825"/>
          <a:ext cx="1257300" cy="1123950"/>
        </a:xfrm>
        <a:prstGeom prst="rect">
          <a:avLst/>
        </a:prstGeom>
        <a:noFill/>
        <a:ln w="9525" cmpd="sng">
          <a:noFill/>
        </a:ln>
      </xdr:spPr>
    </xdr:pic>
    <xdr:clientData/>
  </xdr:twoCellAnchor>
  <xdr:twoCellAnchor editAs="oneCell">
    <xdr:from>
      <xdr:col>1</xdr:col>
      <xdr:colOff>28575</xdr:colOff>
      <xdr:row>45</xdr:row>
      <xdr:rowOff>28575</xdr:rowOff>
    </xdr:from>
    <xdr:to>
      <xdr:col>2</xdr:col>
      <xdr:colOff>257175</xdr:colOff>
      <xdr:row>45</xdr:row>
      <xdr:rowOff>1133475</xdr:rowOff>
    </xdr:to>
    <xdr:pic>
      <xdr:nvPicPr>
        <xdr:cNvPr id="61" name="Picture 65"/>
        <xdr:cNvPicPr preferRelativeResize="1">
          <a:picLocks noChangeAspect="1"/>
        </xdr:cNvPicPr>
      </xdr:nvPicPr>
      <xdr:blipFill>
        <a:blip r:embed="rId57"/>
        <a:stretch>
          <a:fillRect/>
        </a:stretch>
      </xdr:blipFill>
      <xdr:spPr>
        <a:xfrm>
          <a:off x="228600" y="15173325"/>
          <a:ext cx="1095375" cy="1104900"/>
        </a:xfrm>
        <a:prstGeom prst="rect">
          <a:avLst/>
        </a:prstGeom>
        <a:noFill/>
        <a:ln w="9525" cmpd="sng">
          <a:noFill/>
        </a:ln>
      </xdr:spPr>
    </xdr:pic>
    <xdr:clientData/>
  </xdr:twoCellAnchor>
  <xdr:twoCellAnchor editAs="oneCell">
    <xdr:from>
      <xdr:col>3</xdr:col>
      <xdr:colOff>28575</xdr:colOff>
      <xdr:row>45</xdr:row>
      <xdr:rowOff>28575</xdr:rowOff>
    </xdr:from>
    <xdr:to>
      <xdr:col>4</xdr:col>
      <xdr:colOff>266700</xdr:colOff>
      <xdr:row>45</xdr:row>
      <xdr:rowOff>1133475</xdr:rowOff>
    </xdr:to>
    <xdr:pic>
      <xdr:nvPicPr>
        <xdr:cNvPr id="62" name="Picture 66"/>
        <xdr:cNvPicPr preferRelativeResize="1">
          <a:picLocks noChangeAspect="1"/>
        </xdr:cNvPicPr>
      </xdr:nvPicPr>
      <xdr:blipFill>
        <a:blip r:embed="rId58"/>
        <a:stretch>
          <a:fillRect/>
        </a:stretch>
      </xdr:blipFill>
      <xdr:spPr>
        <a:xfrm>
          <a:off x="1371600" y="15173325"/>
          <a:ext cx="1104900" cy="1104900"/>
        </a:xfrm>
        <a:prstGeom prst="rect">
          <a:avLst/>
        </a:prstGeom>
        <a:noFill/>
        <a:ln w="9525" cmpd="sng">
          <a:noFill/>
        </a:ln>
      </xdr:spPr>
    </xdr:pic>
    <xdr:clientData/>
  </xdr:twoCellAnchor>
  <xdr:twoCellAnchor editAs="oneCell">
    <xdr:from>
      <xdr:col>5</xdr:col>
      <xdr:colOff>9525</xdr:colOff>
      <xdr:row>45</xdr:row>
      <xdr:rowOff>28575</xdr:rowOff>
    </xdr:from>
    <xdr:to>
      <xdr:col>6</xdr:col>
      <xdr:colOff>257175</xdr:colOff>
      <xdr:row>45</xdr:row>
      <xdr:rowOff>1133475</xdr:rowOff>
    </xdr:to>
    <xdr:pic>
      <xdr:nvPicPr>
        <xdr:cNvPr id="63" name="Picture 67"/>
        <xdr:cNvPicPr preferRelativeResize="1">
          <a:picLocks noChangeAspect="1"/>
        </xdr:cNvPicPr>
      </xdr:nvPicPr>
      <xdr:blipFill>
        <a:blip r:embed="rId59"/>
        <a:stretch>
          <a:fillRect/>
        </a:stretch>
      </xdr:blipFill>
      <xdr:spPr>
        <a:xfrm>
          <a:off x="2495550" y="15173325"/>
          <a:ext cx="1114425" cy="1104900"/>
        </a:xfrm>
        <a:prstGeom prst="rect">
          <a:avLst/>
        </a:prstGeom>
        <a:noFill/>
        <a:ln w="9525" cmpd="sng">
          <a:noFill/>
        </a:ln>
      </xdr:spPr>
    </xdr:pic>
    <xdr:clientData/>
  </xdr:twoCellAnchor>
  <xdr:twoCellAnchor editAs="oneCell">
    <xdr:from>
      <xdr:col>7</xdr:col>
      <xdr:colOff>28575</xdr:colOff>
      <xdr:row>45</xdr:row>
      <xdr:rowOff>28575</xdr:rowOff>
    </xdr:from>
    <xdr:to>
      <xdr:col>8</xdr:col>
      <xdr:colOff>257175</xdr:colOff>
      <xdr:row>45</xdr:row>
      <xdr:rowOff>1133475</xdr:rowOff>
    </xdr:to>
    <xdr:pic>
      <xdr:nvPicPr>
        <xdr:cNvPr id="64" name="Picture 68"/>
        <xdr:cNvPicPr preferRelativeResize="1">
          <a:picLocks noChangeAspect="1"/>
        </xdr:cNvPicPr>
      </xdr:nvPicPr>
      <xdr:blipFill>
        <a:blip r:embed="rId60"/>
        <a:stretch>
          <a:fillRect/>
        </a:stretch>
      </xdr:blipFill>
      <xdr:spPr>
        <a:xfrm>
          <a:off x="3657600" y="15173325"/>
          <a:ext cx="1095375" cy="1104900"/>
        </a:xfrm>
        <a:prstGeom prst="rect">
          <a:avLst/>
        </a:prstGeom>
        <a:noFill/>
        <a:ln w="9525" cmpd="sng">
          <a:noFill/>
        </a:ln>
      </xdr:spPr>
    </xdr:pic>
    <xdr:clientData/>
  </xdr:twoCellAnchor>
  <xdr:twoCellAnchor editAs="oneCell">
    <xdr:from>
      <xdr:col>9</xdr:col>
      <xdr:colOff>28575</xdr:colOff>
      <xdr:row>45</xdr:row>
      <xdr:rowOff>28575</xdr:rowOff>
    </xdr:from>
    <xdr:to>
      <xdr:col>10</xdr:col>
      <xdr:colOff>257175</xdr:colOff>
      <xdr:row>45</xdr:row>
      <xdr:rowOff>1133475</xdr:rowOff>
    </xdr:to>
    <xdr:pic>
      <xdr:nvPicPr>
        <xdr:cNvPr id="65" name="Picture 69"/>
        <xdr:cNvPicPr preferRelativeResize="1">
          <a:picLocks noChangeAspect="1"/>
        </xdr:cNvPicPr>
      </xdr:nvPicPr>
      <xdr:blipFill>
        <a:blip r:embed="rId61"/>
        <a:stretch>
          <a:fillRect/>
        </a:stretch>
      </xdr:blipFill>
      <xdr:spPr>
        <a:xfrm>
          <a:off x="4800600" y="15173325"/>
          <a:ext cx="1095375" cy="1104900"/>
        </a:xfrm>
        <a:prstGeom prst="rect">
          <a:avLst/>
        </a:prstGeom>
        <a:noFill/>
        <a:ln w="9525" cmpd="sng">
          <a:noFill/>
        </a:ln>
      </xdr:spPr>
    </xdr:pic>
    <xdr:clientData/>
  </xdr:twoCellAnchor>
  <xdr:twoCellAnchor editAs="oneCell">
    <xdr:from>
      <xdr:col>11</xdr:col>
      <xdr:colOff>28575</xdr:colOff>
      <xdr:row>45</xdr:row>
      <xdr:rowOff>9525</xdr:rowOff>
    </xdr:from>
    <xdr:to>
      <xdr:col>12</xdr:col>
      <xdr:colOff>257175</xdr:colOff>
      <xdr:row>45</xdr:row>
      <xdr:rowOff>1133475</xdr:rowOff>
    </xdr:to>
    <xdr:pic>
      <xdr:nvPicPr>
        <xdr:cNvPr id="66" name="Picture 70"/>
        <xdr:cNvPicPr preferRelativeResize="1">
          <a:picLocks noChangeAspect="1"/>
        </xdr:cNvPicPr>
      </xdr:nvPicPr>
      <xdr:blipFill>
        <a:blip r:embed="rId62"/>
        <a:stretch>
          <a:fillRect/>
        </a:stretch>
      </xdr:blipFill>
      <xdr:spPr>
        <a:xfrm>
          <a:off x="5943600" y="15154275"/>
          <a:ext cx="1095375" cy="1123950"/>
        </a:xfrm>
        <a:prstGeom prst="rect">
          <a:avLst/>
        </a:prstGeom>
        <a:noFill/>
        <a:ln w="9525" cmpd="sng">
          <a:noFill/>
        </a:ln>
      </xdr:spPr>
    </xdr:pic>
    <xdr:clientData/>
  </xdr:twoCellAnchor>
  <xdr:twoCellAnchor editAs="oneCell">
    <xdr:from>
      <xdr:col>13</xdr:col>
      <xdr:colOff>0</xdr:colOff>
      <xdr:row>45</xdr:row>
      <xdr:rowOff>28575</xdr:rowOff>
    </xdr:from>
    <xdr:to>
      <xdr:col>15</xdr:col>
      <xdr:colOff>0</xdr:colOff>
      <xdr:row>45</xdr:row>
      <xdr:rowOff>1133475</xdr:rowOff>
    </xdr:to>
    <xdr:pic>
      <xdr:nvPicPr>
        <xdr:cNvPr id="67" name="Picture 71"/>
        <xdr:cNvPicPr preferRelativeResize="1">
          <a:picLocks noChangeAspect="1"/>
        </xdr:cNvPicPr>
      </xdr:nvPicPr>
      <xdr:blipFill>
        <a:blip r:embed="rId63"/>
        <a:stretch>
          <a:fillRect/>
        </a:stretch>
      </xdr:blipFill>
      <xdr:spPr>
        <a:xfrm>
          <a:off x="7058025" y="15173325"/>
          <a:ext cx="1143000" cy="1104900"/>
        </a:xfrm>
        <a:prstGeom prst="rect">
          <a:avLst/>
        </a:prstGeom>
        <a:noFill/>
        <a:ln w="9525" cmpd="sng">
          <a:noFill/>
        </a:ln>
      </xdr:spPr>
    </xdr:pic>
    <xdr:clientData/>
  </xdr:twoCellAnchor>
  <xdr:twoCellAnchor editAs="oneCell">
    <xdr:from>
      <xdr:col>15</xdr:col>
      <xdr:colOff>38100</xdr:colOff>
      <xdr:row>45</xdr:row>
      <xdr:rowOff>9525</xdr:rowOff>
    </xdr:from>
    <xdr:to>
      <xdr:col>16</xdr:col>
      <xdr:colOff>257175</xdr:colOff>
      <xdr:row>45</xdr:row>
      <xdr:rowOff>1133475</xdr:rowOff>
    </xdr:to>
    <xdr:pic>
      <xdr:nvPicPr>
        <xdr:cNvPr id="68" name="Picture 72"/>
        <xdr:cNvPicPr preferRelativeResize="1">
          <a:picLocks noChangeAspect="1"/>
        </xdr:cNvPicPr>
      </xdr:nvPicPr>
      <xdr:blipFill>
        <a:blip r:embed="rId64"/>
        <a:stretch>
          <a:fillRect/>
        </a:stretch>
      </xdr:blipFill>
      <xdr:spPr>
        <a:xfrm>
          <a:off x="8239125" y="15154275"/>
          <a:ext cx="1247775" cy="1123950"/>
        </a:xfrm>
        <a:prstGeom prst="rect">
          <a:avLst/>
        </a:prstGeom>
        <a:noFill/>
        <a:ln w="9525" cmpd="sng">
          <a:noFill/>
        </a:ln>
      </xdr:spPr>
    </xdr:pic>
    <xdr:clientData/>
  </xdr:twoCellAnchor>
  <xdr:twoCellAnchor editAs="oneCell">
    <xdr:from>
      <xdr:col>1</xdr:col>
      <xdr:colOff>38100</xdr:colOff>
      <xdr:row>49</xdr:row>
      <xdr:rowOff>9525</xdr:rowOff>
    </xdr:from>
    <xdr:to>
      <xdr:col>2</xdr:col>
      <xdr:colOff>257175</xdr:colOff>
      <xdr:row>49</xdr:row>
      <xdr:rowOff>1133475</xdr:rowOff>
    </xdr:to>
    <xdr:pic>
      <xdr:nvPicPr>
        <xdr:cNvPr id="69" name="Picture 73"/>
        <xdr:cNvPicPr preferRelativeResize="1">
          <a:picLocks noChangeAspect="1"/>
        </xdr:cNvPicPr>
      </xdr:nvPicPr>
      <xdr:blipFill>
        <a:blip r:embed="rId65"/>
        <a:stretch>
          <a:fillRect/>
        </a:stretch>
      </xdr:blipFill>
      <xdr:spPr>
        <a:xfrm>
          <a:off x="238125" y="16849725"/>
          <a:ext cx="1085850" cy="1123950"/>
        </a:xfrm>
        <a:prstGeom prst="rect">
          <a:avLst/>
        </a:prstGeom>
        <a:noFill/>
        <a:ln w="9525" cmpd="sng">
          <a:noFill/>
        </a:ln>
      </xdr:spPr>
    </xdr:pic>
    <xdr:clientData/>
  </xdr:twoCellAnchor>
  <xdr:twoCellAnchor editAs="oneCell">
    <xdr:from>
      <xdr:col>3</xdr:col>
      <xdr:colOff>9525</xdr:colOff>
      <xdr:row>49</xdr:row>
      <xdr:rowOff>38100</xdr:rowOff>
    </xdr:from>
    <xdr:to>
      <xdr:col>4</xdr:col>
      <xdr:colOff>257175</xdr:colOff>
      <xdr:row>49</xdr:row>
      <xdr:rowOff>1133475</xdr:rowOff>
    </xdr:to>
    <xdr:pic>
      <xdr:nvPicPr>
        <xdr:cNvPr id="70" name="Picture 74"/>
        <xdr:cNvPicPr preferRelativeResize="1">
          <a:picLocks noChangeAspect="1"/>
        </xdr:cNvPicPr>
      </xdr:nvPicPr>
      <xdr:blipFill>
        <a:blip r:embed="rId66"/>
        <a:stretch>
          <a:fillRect/>
        </a:stretch>
      </xdr:blipFill>
      <xdr:spPr>
        <a:xfrm>
          <a:off x="1352550" y="16878300"/>
          <a:ext cx="1114425" cy="1095375"/>
        </a:xfrm>
        <a:prstGeom prst="rect">
          <a:avLst/>
        </a:prstGeom>
        <a:noFill/>
        <a:ln w="9525" cmpd="sng">
          <a:noFill/>
        </a:ln>
      </xdr:spPr>
    </xdr:pic>
    <xdr:clientData/>
  </xdr:twoCellAnchor>
  <xdr:twoCellAnchor editAs="oneCell">
    <xdr:from>
      <xdr:col>5</xdr:col>
      <xdr:colOff>0</xdr:colOff>
      <xdr:row>49</xdr:row>
      <xdr:rowOff>9525</xdr:rowOff>
    </xdr:from>
    <xdr:to>
      <xdr:col>6</xdr:col>
      <xdr:colOff>257175</xdr:colOff>
      <xdr:row>49</xdr:row>
      <xdr:rowOff>1133475</xdr:rowOff>
    </xdr:to>
    <xdr:pic>
      <xdr:nvPicPr>
        <xdr:cNvPr id="71" name="Picture 75"/>
        <xdr:cNvPicPr preferRelativeResize="1">
          <a:picLocks noChangeAspect="1"/>
        </xdr:cNvPicPr>
      </xdr:nvPicPr>
      <xdr:blipFill>
        <a:blip r:embed="rId67"/>
        <a:stretch>
          <a:fillRect/>
        </a:stretch>
      </xdr:blipFill>
      <xdr:spPr>
        <a:xfrm>
          <a:off x="2486025" y="16849725"/>
          <a:ext cx="1123950" cy="1123950"/>
        </a:xfrm>
        <a:prstGeom prst="rect">
          <a:avLst/>
        </a:prstGeom>
        <a:noFill/>
        <a:ln w="9525" cmpd="sng">
          <a:noFill/>
        </a:ln>
      </xdr:spPr>
    </xdr:pic>
    <xdr:clientData/>
  </xdr:twoCellAnchor>
  <xdr:twoCellAnchor editAs="oneCell">
    <xdr:from>
      <xdr:col>7</xdr:col>
      <xdr:colOff>28575</xdr:colOff>
      <xdr:row>49</xdr:row>
      <xdr:rowOff>28575</xdr:rowOff>
    </xdr:from>
    <xdr:to>
      <xdr:col>8</xdr:col>
      <xdr:colOff>257175</xdr:colOff>
      <xdr:row>49</xdr:row>
      <xdr:rowOff>1133475</xdr:rowOff>
    </xdr:to>
    <xdr:pic>
      <xdr:nvPicPr>
        <xdr:cNvPr id="72" name="Picture 76"/>
        <xdr:cNvPicPr preferRelativeResize="1">
          <a:picLocks noChangeAspect="1"/>
        </xdr:cNvPicPr>
      </xdr:nvPicPr>
      <xdr:blipFill>
        <a:blip r:embed="rId68"/>
        <a:stretch>
          <a:fillRect/>
        </a:stretch>
      </xdr:blipFill>
      <xdr:spPr>
        <a:xfrm>
          <a:off x="3657600" y="16868775"/>
          <a:ext cx="1095375" cy="1104900"/>
        </a:xfrm>
        <a:prstGeom prst="rect">
          <a:avLst/>
        </a:prstGeom>
        <a:noFill/>
        <a:ln w="9525" cmpd="sng">
          <a:noFill/>
        </a:ln>
      </xdr:spPr>
    </xdr:pic>
    <xdr:clientData/>
  </xdr:twoCellAnchor>
  <xdr:twoCellAnchor editAs="oneCell">
    <xdr:from>
      <xdr:col>9</xdr:col>
      <xdr:colOff>9525</xdr:colOff>
      <xdr:row>49</xdr:row>
      <xdr:rowOff>28575</xdr:rowOff>
    </xdr:from>
    <xdr:to>
      <xdr:col>10</xdr:col>
      <xdr:colOff>257175</xdr:colOff>
      <xdr:row>49</xdr:row>
      <xdr:rowOff>1133475</xdr:rowOff>
    </xdr:to>
    <xdr:pic>
      <xdr:nvPicPr>
        <xdr:cNvPr id="73" name="Picture 77"/>
        <xdr:cNvPicPr preferRelativeResize="1">
          <a:picLocks noChangeAspect="1"/>
        </xdr:cNvPicPr>
      </xdr:nvPicPr>
      <xdr:blipFill>
        <a:blip r:embed="rId69"/>
        <a:stretch>
          <a:fillRect/>
        </a:stretch>
      </xdr:blipFill>
      <xdr:spPr>
        <a:xfrm>
          <a:off x="4781550" y="16868775"/>
          <a:ext cx="1114425" cy="1104900"/>
        </a:xfrm>
        <a:prstGeom prst="rect">
          <a:avLst/>
        </a:prstGeom>
        <a:noFill/>
        <a:ln w="9525" cmpd="sng">
          <a:noFill/>
        </a:ln>
      </xdr:spPr>
    </xdr:pic>
    <xdr:clientData/>
  </xdr:twoCellAnchor>
  <xdr:twoCellAnchor editAs="oneCell">
    <xdr:from>
      <xdr:col>11</xdr:col>
      <xdr:colOff>9525</xdr:colOff>
      <xdr:row>49</xdr:row>
      <xdr:rowOff>28575</xdr:rowOff>
    </xdr:from>
    <xdr:to>
      <xdr:col>12</xdr:col>
      <xdr:colOff>257175</xdr:colOff>
      <xdr:row>49</xdr:row>
      <xdr:rowOff>1133475</xdr:rowOff>
    </xdr:to>
    <xdr:pic>
      <xdr:nvPicPr>
        <xdr:cNvPr id="74" name="Picture 78"/>
        <xdr:cNvPicPr preferRelativeResize="1">
          <a:picLocks noChangeAspect="1"/>
        </xdr:cNvPicPr>
      </xdr:nvPicPr>
      <xdr:blipFill>
        <a:blip r:embed="rId70"/>
        <a:stretch>
          <a:fillRect/>
        </a:stretch>
      </xdr:blipFill>
      <xdr:spPr>
        <a:xfrm>
          <a:off x="5924550" y="16868775"/>
          <a:ext cx="1114425" cy="1104900"/>
        </a:xfrm>
        <a:prstGeom prst="rect">
          <a:avLst/>
        </a:prstGeom>
        <a:noFill/>
        <a:ln w="9525" cmpd="sng">
          <a:noFill/>
        </a:ln>
      </xdr:spPr>
    </xdr:pic>
    <xdr:clientData/>
  </xdr:twoCellAnchor>
  <xdr:twoCellAnchor editAs="oneCell">
    <xdr:from>
      <xdr:col>13</xdr:col>
      <xdr:colOff>9525</xdr:colOff>
      <xdr:row>49</xdr:row>
      <xdr:rowOff>28575</xdr:rowOff>
    </xdr:from>
    <xdr:to>
      <xdr:col>14</xdr:col>
      <xdr:colOff>257175</xdr:colOff>
      <xdr:row>49</xdr:row>
      <xdr:rowOff>1133475</xdr:rowOff>
    </xdr:to>
    <xdr:pic>
      <xdr:nvPicPr>
        <xdr:cNvPr id="75" name="Picture 79"/>
        <xdr:cNvPicPr preferRelativeResize="1">
          <a:picLocks noChangeAspect="1"/>
        </xdr:cNvPicPr>
      </xdr:nvPicPr>
      <xdr:blipFill>
        <a:blip r:embed="rId71"/>
        <a:stretch>
          <a:fillRect/>
        </a:stretch>
      </xdr:blipFill>
      <xdr:spPr>
        <a:xfrm>
          <a:off x="7067550" y="16868775"/>
          <a:ext cx="1114425" cy="1104900"/>
        </a:xfrm>
        <a:prstGeom prst="rect">
          <a:avLst/>
        </a:prstGeom>
        <a:noFill/>
        <a:ln w="9525" cmpd="sng">
          <a:noFill/>
        </a:ln>
      </xdr:spPr>
    </xdr:pic>
    <xdr:clientData/>
  </xdr:twoCellAnchor>
  <xdr:twoCellAnchor editAs="oneCell">
    <xdr:from>
      <xdr:col>15</xdr:col>
      <xdr:colOff>9525</xdr:colOff>
      <xdr:row>49</xdr:row>
      <xdr:rowOff>28575</xdr:rowOff>
    </xdr:from>
    <xdr:to>
      <xdr:col>16</xdr:col>
      <xdr:colOff>266700</xdr:colOff>
      <xdr:row>49</xdr:row>
      <xdr:rowOff>1133475</xdr:rowOff>
    </xdr:to>
    <xdr:pic>
      <xdr:nvPicPr>
        <xdr:cNvPr id="76" name="Picture 80"/>
        <xdr:cNvPicPr preferRelativeResize="1">
          <a:picLocks noChangeAspect="1"/>
        </xdr:cNvPicPr>
      </xdr:nvPicPr>
      <xdr:blipFill>
        <a:blip r:embed="rId72"/>
        <a:stretch>
          <a:fillRect/>
        </a:stretch>
      </xdr:blipFill>
      <xdr:spPr>
        <a:xfrm>
          <a:off x="8210550" y="16868775"/>
          <a:ext cx="1285875" cy="1104900"/>
        </a:xfrm>
        <a:prstGeom prst="rect">
          <a:avLst/>
        </a:prstGeom>
        <a:noFill/>
        <a:ln w="9525" cmpd="sng">
          <a:noFill/>
        </a:ln>
      </xdr:spPr>
    </xdr:pic>
    <xdr:clientData/>
  </xdr:twoCellAnchor>
  <xdr:twoCellAnchor editAs="oneCell">
    <xdr:from>
      <xdr:col>1</xdr:col>
      <xdr:colOff>38100</xdr:colOff>
      <xdr:row>53</xdr:row>
      <xdr:rowOff>38100</xdr:rowOff>
    </xdr:from>
    <xdr:to>
      <xdr:col>2</xdr:col>
      <xdr:colOff>257175</xdr:colOff>
      <xdr:row>53</xdr:row>
      <xdr:rowOff>1133475</xdr:rowOff>
    </xdr:to>
    <xdr:pic>
      <xdr:nvPicPr>
        <xdr:cNvPr id="77" name="Picture 81"/>
        <xdr:cNvPicPr preferRelativeResize="1">
          <a:picLocks noChangeAspect="1"/>
        </xdr:cNvPicPr>
      </xdr:nvPicPr>
      <xdr:blipFill>
        <a:blip r:embed="rId73"/>
        <a:stretch>
          <a:fillRect/>
        </a:stretch>
      </xdr:blipFill>
      <xdr:spPr>
        <a:xfrm>
          <a:off x="238125" y="18573750"/>
          <a:ext cx="1085850" cy="1095375"/>
        </a:xfrm>
        <a:prstGeom prst="rect">
          <a:avLst/>
        </a:prstGeom>
        <a:noFill/>
        <a:ln w="9525" cmpd="sng">
          <a:noFill/>
        </a:ln>
      </xdr:spPr>
    </xdr:pic>
    <xdr:clientData/>
  </xdr:twoCellAnchor>
  <xdr:twoCellAnchor editAs="oneCell">
    <xdr:from>
      <xdr:col>3</xdr:col>
      <xdr:colOff>9525</xdr:colOff>
      <xdr:row>53</xdr:row>
      <xdr:rowOff>28575</xdr:rowOff>
    </xdr:from>
    <xdr:to>
      <xdr:col>4</xdr:col>
      <xdr:colOff>257175</xdr:colOff>
      <xdr:row>53</xdr:row>
      <xdr:rowOff>1133475</xdr:rowOff>
    </xdr:to>
    <xdr:pic>
      <xdr:nvPicPr>
        <xdr:cNvPr id="78" name="Picture 82"/>
        <xdr:cNvPicPr preferRelativeResize="1">
          <a:picLocks noChangeAspect="1"/>
        </xdr:cNvPicPr>
      </xdr:nvPicPr>
      <xdr:blipFill>
        <a:blip r:embed="rId74"/>
        <a:stretch>
          <a:fillRect/>
        </a:stretch>
      </xdr:blipFill>
      <xdr:spPr>
        <a:xfrm>
          <a:off x="1352550" y="18564225"/>
          <a:ext cx="1114425" cy="1104900"/>
        </a:xfrm>
        <a:prstGeom prst="rect">
          <a:avLst/>
        </a:prstGeom>
        <a:noFill/>
        <a:ln w="9525" cmpd="sng">
          <a:noFill/>
        </a:ln>
      </xdr:spPr>
    </xdr:pic>
    <xdr:clientData/>
  </xdr:twoCellAnchor>
  <xdr:twoCellAnchor editAs="oneCell">
    <xdr:from>
      <xdr:col>5</xdr:col>
      <xdr:colOff>28575</xdr:colOff>
      <xdr:row>53</xdr:row>
      <xdr:rowOff>38100</xdr:rowOff>
    </xdr:from>
    <xdr:to>
      <xdr:col>6</xdr:col>
      <xdr:colOff>257175</xdr:colOff>
      <xdr:row>53</xdr:row>
      <xdr:rowOff>1133475</xdr:rowOff>
    </xdr:to>
    <xdr:pic>
      <xdr:nvPicPr>
        <xdr:cNvPr id="79" name="Picture 83"/>
        <xdr:cNvPicPr preferRelativeResize="1">
          <a:picLocks noChangeAspect="1"/>
        </xdr:cNvPicPr>
      </xdr:nvPicPr>
      <xdr:blipFill>
        <a:blip r:embed="rId75"/>
        <a:stretch>
          <a:fillRect/>
        </a:stretch>
      </xdr:blipFill>
      <xdr:spPr>
        <a:xfrm>
          <a:off x="2514600" y="18573750"/>
          <a:ext cx="1095375" cy="1095375"/>
        </a:xfrm>
        <a:prstGeom prst="rect">
          <a:avLst/>
        </a:prstGeom>
        <a:noFill/>
        <a:ln w="9525" cmpd="sng">
          <a:noFill/>
        </a:ln>
      </xdr:spPr>
    </xdr:pic>
    <xdr:clientData/>
  </xdr:twoCellAnchor>
  <xdr:twoCellAnchor editAs="oneCell">
    <xdr:from>
      <xdr:col>7</xdr:col>
      <xdr:colOff>9525</xdr:colOff>
      <xdr:row>53</xdr:row>
      <xdr:rowOff>38100</xdr:rowOff>
    </xdr:from>
    <xdr:to>
      <xdr:col>8</xdr:col>
      <xdr:colOff>257175</xdr:colOff>
      <xdr:row>53</xdr:row>
      <xdr:rowOff>1133475</xdr:rowOff>
    </xdr:to>
    <xdr:pic>
      <xdr:nvPicPr>
        <xdr:cNvPr id="80" name="Picture 84"/>
        <xdr:cNvPicPr preferRelativeResize="1">
          <a:picLocks noChangeAspect="1"/>
        </xdr:cNvPicPr>
      </xdr:nvPicPr>
      <xdr:blipFill>
        <a:blip r:embed="rId76"/>
        <a:stretch>
          <a:fillRect/>
        </a:stretch>
      </xdr:blipFill>
      <xdr:spPr>
        <a:xfrm>
          <a:off x="3638550" y="18573750"/>
          <a:ext cx="1114425" cy="1095375"/>
        </a:xfrm>
        <a:prstGeom prst="rect">
          <a:avLst/>
        </a:prstGeom>
        <a:noFill/>
        <a:ln w="9525" cmpd="sng">
          <a:noFill/>
        </a:ln>
      </xdr:spPr>
    </xdr:pic>
    <xdr:clientData/>
  </xdr:twoCellAnchor>
  <xdr:twoCellAnchor editAs="oneCell">
    <xdr:from>
      <xdr:col>9</xdr:col>
      <xdr:colOff>28575</xdr:colOff>
      <xdr:row>53</xdr:row>
      <xdr:rowOff>38100</xdr:rowOff>
    </xdr:from>
    <xdr:to>
      <xdr:col>10</xdr:col>
      <xdr:colOff>238125</xdr:colOff>
      <xdr:row>53</xdr:row>
      <xdr:rowOff>1133475</xdr:rowOff>
    </xdr:to>
    <xdr:pic>
      <xdr:nvPicPr>
        <xdr:cNvPr id="81" name="Picture 85"/>
        <xdr:cNvPicPr preferRelativeResize="1">
          <a:picLocks noChangeAspect="1"/>
        </xdr:cNvPicPr>
      </xdr:nvPicPr>
      <xdr:blipFill>
        <a:blip r:embed="rId77"/>
        <a:stretch>
          <a:fillRect/>
        </a:stretch>
      </xdr:blipFill>
      <xdr:spPr>
        <a:xfrm>
          <a:off x="4800600" y="18573750"/>
          <a:ext cx="1076325" cy="1095375"/>
        </a:xfrm>
        <a:prstGeom prst="rect">
          <a:avLst/>
        </a:prstGeom>
        <a:noFill/>
        <a:ln w="9525" cmpd="sng">
          <a:noFill/>
        </a:ln>
      </xdr:spPr>
    </xdr:pic>
    <xdr:clientData/>
  </xdr:twoCellAnchor>
  <xdr:twoCellAnchor editAs="oneCell">
    <xdr:from>
      <xdr:col>11</xdr:col>
      <xdr:colOff>28575</xdr:colOff>
      <xdr:row>53</xdr:row>
      <xdr:rowOff>9525</xdr:rowOff>
    </xdr:from>
    <xdr:to>
      <xdr:col>12</xdr:col>
      <xdr:colOff>257175</xdr:colOff>
      <xdr:row>53</xdr:row>
      <xdr:rowOff>1133475</xdr:rowOff>
    </xdr:to>
    <xdr:pic>
      <xdr:nvPicPr>
        <xdr:cNvPr id="82" name="Picture 86"/>
        <xdr:cNvPicPr preferRelativeResize="1">
          <a:picLocks noChangeAspect="1"/>
        </xdr:cNvPicPr>
      </xdr:nvPicPr>
      <xdr:blipFill>
        <a:blip r:embed="rId78"/>
        <a:stretch>
          <a:fillRect/>
        </a:stretch>
      </xdr:blipFill>
      <xdr:spPr>
        <a:xfrm>
          <a:off x="5943600" y="18545175"/>
          <a:ext cx="1095375" cy="1123950"/>
        </a:xfrm>
        <a:prstGeom prst="rect">
          <a:avLst/>
        </a:prstGeom>
        <a:noFill/>
        <a:ln w="9525" cmpd="sng">
          <a:noFill/>
        </a:ln>
      </xdr:spPr>
    </xdr:pic>
    <xdr:clientData/>
  </xdr:twoCellAnchor>
  <xdr:twoCellAnchor editAs="oneCell">
    <xdr:from>
      <xdr:col>13</xdr:col>
      <xdr:colOff>28575</xdr:colOff>
      <xdr:row>53</xdr:row>
      <xdr:rowOff>38100</xdr:rowOff>
    </xdr:from>
    <xdr:to>
      <xdr:col>14</xdr:col>
      <xdr:colOff>257175</xdr:colOff>
      <xdr:row>53</xdr:row>
      <xdr:rowOff>1133475</xdr:rowOff>
    </xdr:to>
    <xdr:pic>
      <xdr:nvPicPr>
        <xdr:cNvPr id="83" name="Picture 87"/>
        <xdr:cNvPicPr preferRelativeResize="1">
          <a:picLocks noChangeAspect="1"/>
        </xdr:cNvPicPr>
      </xdr:nvPicPr>
      <xdr:blipFill>
        <a:blip r:embed="rId79"/>
        <a:stretch>
          <a:fillRect/>
        </a:stretch>
      </xdr:blipFill>
      <xdr:spPr>
        <a:xfrm>
          <a:off x="7086600" y="18573750"/>
          <a:ext cx="1095375" cy="1095375"/>
        </a:xfrm>
        <a:prstGeom prst="rect">
          <a:avLst/>
        </a:prstGeom>
        <a:noFill/>
        <a:ln w="9525" cmpd="sng">
          <a:noFill/>
        </a:ln>
      </xdr:spPr>
    </xdr:pic>
    <xdr:clientData/>
  </xdr:twoCellAnchor>
  <xdr:twoCellAnchor editAs="oneCell">
    <xdr:from>
      <xdr:col>15</xdr:col>
      <xdr:colOff>28575</xdr:colOff>
      <xdr:row>53</xdr:row>
      <xdr:rowOff>38100</xdr:rowOff>
    </xdr:from>
    <xdr:to>
      <xdr:col>16</xdr:col>
      <xdr:colOff>257175</xdr:colOff>
      <xdr:row>53</xdr:row>
      <xdr:rowOff>1133475</xdr:rowOff>
    </xdr:to>
    <xdr:pic>
      <xdr:nvPicPr>
        <xdr:cNvPr id="84" name="Picture 88"/>
        <xdr:cNvPicPr preferRelativeResize="1">
          <a:picLocks noChangeAspect="1"/>
        </xdr:cNvPicPr>
      </xdr:nvPicPr>
      <xdr:blipFill>
        <a:blip r:embed="rId80"/>
        <a:stretch>
          <a:fillRect/>
        </a:stretch>
      </xdr:blipFill>
      <xdr:spPr>
        <a:xfrm>
          <a:off x="8229600" y="18573750"/>
          <a:ext cx="1257300" cy="1095375"/>
        </a:xfrm>
        <a:prstGeom prst="rect">
          <a:avLst/>
        </a:prstGeom>
        <a:noFill/>
        <a:ln w="9525" cmpd="sng">
          <a:noFill/>
        </a:ln>
      </xdr:spPr>
    </xdr:pic>
    <xdr:clientData/>
  </xdr:twoCellAnchor>
  <xdr:twoCellAnchor editAs="oneCell">
    <xdr:from>
      <xdr:col>1</xdr:col>
      <xdr:colOff>38100</xdr:colOff>
      <xdr:row>57</xdr:row>
      <xdr:rowOff>28575</xdr:rowOff>
    </xdr:from>
    <xdr:to>
      <xdr:col>2</xdr:col>
      <xdr:colOff>238125</xdr:colOff>
      <xdr:row>57</xdr:row>
      <xdr:rowOff>1133475</xdr:rowOff>
    </xdr:to>
    <xdr:pic>
      <xdr:nvPicPr>
        <xdr:cNvPr id="85" name="Picture 89"/>
        <xdr:cNvPicPr preferRelativeResize="1">
          <a:picLocks noChangeAspect="1"/>
        </xdr:cNvPicPr>
      </xdr:nvPicPr>
      <xdr:blipFill>
        <a:blip r:embed="rId81"/>
        <a:stretch>
          <a:fillRect/>
        </a:stretch>
      </xdr:blipFill>
      <xdr:spPr>
        <a:xfrm>
          <a:off x="238125" y="20259675"/>
          <a:ext cx="1066800" cy="1104900"/>
        </a:xfrm>
        <a:prstGeom prst="rect">
          <a:avLst/>
        </a:prstGeom>
        <a:noFill/>
        <a:ln w="9525" cmpd="sng">
          <a:noFill/>
        </a:ln>
      </xdr:spPr>
    </xdr:pic>
    <xdr:clientData/>
  </xdr:twoCellAnchor>
  <xdr:twoCellAnchor editAs="oneCell">
    <xdr:from>
      <xdr:col>3</xdr:col>
      <xdr:colOff>28575</xdr:colOff>
      <xdr:row>57</xdr:row>
      <xdr:rowOff>38100</xdr:rowOff>
    </xdr:from>
    <xdr:to>
      <xdr:col>4</xdr:col>
      <xdr:colOff>257175</xdr:colOff>
      <xdr:row>57</xdr:row>
      <xdr:rowOff>1133475</xdr:rowOff>
    </xdr:to>
    <xdr:pic>
      <xdr:nvPicPr>
        <xdr:cNvPr id="86" name="Picture 90"/>
        <xdr:cNvPicPr preferRelativeResize="1">
          <a:picLocks noChangeAspect="1"/>
        </xdr:cNvPicPr>
      </xdr:nvPicPr>
      <xdr:blipFill>
        <a:blip r:embed="rId82"/>
        <a:stretch>
          <a:fillRect/>
        </a:stretch>
      </xdr:blipFill>
      <xdr:spPr>
        <a:xfrm>
          <a:off x="1371600" y="20269200"/>
          <a:ext cx="1095375" cy="1095375"/>
        </a:xfrm>
        <a:prstGeom prst="rect">
          <a:avLst/>
        </a:prstGeom>
        <a:noFill/>
        <a:ln w="9525" cmpd="sng">
          <a:noFill/>
        </a:ln>
      </xdr:spPr>
    </xdr:pic>
    <xdr:clientData/>
  </xdr:twoCellAnchor>
  <xdr:twoCellAnchor editAs="oneCell">
    <xdr:from>
      <xdr:col>5</xdr:col>
      <xdr:colOff>28575</xdr:colOff>
      <xdr:row>57</xdr:row>
      <xdr:rowOff>28575</xdr:rowOff>
    </xdr:from>
    <xdr:to>
      <xdr:col>6</xdr:col>
      <xdr:colOff>257175</xdr:colOff>
      <xdr:row>57</xdr:row>
      <xdr:rowOff>1133475</xdr:rowOff>
    </xdr:to>
    <xdr:pic>
      <xdr:nvPicPr>
        <xdr:cNvPr id="87" name="Picture 91"/>
        <xdr:cNvPicPr preferRelativeResize="1">
          <a:picLocks noChangeAspect="1"/>
        </xdr:cNvPicPr>
      </xdr:nvPicPr>
      <xdr:blipFill>
        <a:blip r:embed="rId83"/>
        <a:stretch>
          <a:fillRect/>
        </a:stretch>
      </xdr:blipFill>
      <xdr:spPr>
        <a:xfrm>
          <a:off x="2514600" y="20259675"/>
          <a:ext cx="1095375" cy="1104900"/>
        </a:xfrm>
        <a:prstGeom prst="rect">
          <a:avLst/>
        </a:prstGeom>
        <a:noFill/>
        <a:ln w="9525" cmpd="sng">
          <a:noFill/>
        </a:ln>
      </xdr:spPr>
    </xdr:pic>
    <xdr:clientData/>
  </xdr:twoCellAnchor>
  <xdr:twoCellAnchor>
    <xdr:from>
      <xdr:col>8</xdr:col>
      <xdr:colOff>66675</xdr:colOff>
      <xdr:row>12</xdr:row>
      <xdr:rowOff>66675</xdr:rowOff>
    </xdr:from>
    <xdr:to>
      <xdr:col>10</xdr:col>
      <xdr:colOff>228600</xdr:colOff>
      <xdr:row>13</xdr:row>
      <xdr:rowOff>0</xdr:rowOff>
    </xdr:to>
    <xdr:sp>
      <xdr:nvSpPr>
        <xdr:cNvPr id="88" name="AutoShape 94"/>
        <xdr:cNvSpPr>
          <a:spLocks/>
        </xdr:cNvSpPr>
      </xdr:nvSpPr>
      <xdr:spPr>
        <a:xfrm>
          <a:off x="4562475" y="2219325"/>
          <a:ext cx="1304925" cy="342900"/>
        </a:xfrm>
        <a:prstGeom prst="rect"/>
        <a:noFill/>
      </xdr:spPr>
      <xdr:txBody>
        <a:bodyPr fromWordArt="1" wrap="none">
          <a:prstTxWarp prst="textPlain"/>
        </a:bodyPr>
        <a:p>
          <a:pPr algn="ctr"/>
          <a:r>
            <a:rPr sz="2000" i="1" kern="10" spc="0">
              <a:ln w="9525" cmpd="sng">
                <a:solidFill>
                  <a:srgbClr val="000000"/>
                </a:solidFill>
                <a:headEnd type="none"/>
                <a:tailEnd type="none"/>
              </a:ln>
              <a:solidFill>
                <a:srgbClr val="FFFFFF"/>
              </a:solidFill>
              <a:effectLst>
                <a:outerShdw dist="35921" dir="2700000" algn="ctr">
                  <a:srgbClr val="808080">
                    <a:alpha val="80000"/>
                  </a:srgbClr>
                </a:outerShdw>
              </a:effectLst>
              <a:latin typeface="Arial Black"/>
              <a:cs typeface="Arial Black"/>
            </a:rPr>
            <a:t>Personajes</a:t>
          </a:r>
        </a:p>
      </xdr:txBody>
    </xdr:sp>
    <xdr:clientData/>
  </xdr:twoCellAnchor>
  <xdr:twoCellAnchor editAs="oneCell">
    <xdr:from>
      <xdr:col>7</xdr:col>
      <xdr:colOff>28575</xdr:colOff>
      <xdr:row>57</xdr:row>
      <xdr:rowOff>28575</xdr:rowOff>
    </xdr:from>
    <xdr:to>
      <xdr:col>8</xdr:col>
      <xdr:colOff>257175</xdr:colOff>
      <xdr:row>57</xdr:row>
      <xdr:rowOff>1114425</xdr:rowOff>
    </xdr:to>
    <xdr:pic>
      <xdr:nvPicPr>
        <xdr:cNvPr id="89" name="Picture 95"/>
        <xdr:cNvPicPr preferRelativeResize="1">
          <a:picLocks noChangeAspect="1"/>
        </xdr:cNvPicPr>
      </xdr:nvPicPr>
      <xdr:blipFill>
        <a:blip r:embed="rId84"/>
        <a:stretch>
          <a:fillRect/>
        </a:stretch>
      </xdr:blipFill>
      <xdr:spPr>
        <a:xfrm>
          <a:off x="3657600" y="20259675"/>
          <a:ext cx="1095375" cy="1085850"/>
        </a:xfrm>
        <a:prstGeom prst="rect">
          <a:avLst/>
        </a:prstGeom>
        <a:noFill/>
        <a:ln w="9525" cmpd="sng">
          <a:noFill/>
        </a:ln>
      </xdr:spPr>
    </xdr:pic>
    <xdr:clientData/>
  </xdr:twoCellAnchor>
  <xdr:twoCellAnchor editAs="oneCell">
    <xdr:from>
      <xdr:col>9</xdr:col>
      <xdr:colOff>28575</xdr:colOff>
      <xdr:row>57</xdr:row>
      <xdr:rowOff>28575</xdr:rowOff>
    </xdr:from>
    <xdr:to>
      <xdr:col>10</xdr:col>
      <xdr:colOff>257175</xdr:colOff>
      <xdr:row>57</xdr:row>
      <xdr:rowOff>1114425</xdr:rowOff>
    </xdr:to>
    <xdr:pic>
      <xdr:nvPicPr>
        <xdr:cNvPr id="90" name="Picture 96"/>
        <xdr:cNvPicPr preferRelativeResize="1">
          <a:picLocks noChangeAspect="1"/>
        </xdr:cNvPicPr>
      </xdr:nvPicPr>
      <xdr:blipFill>
        <a:blip r:embed="rId85"/>
        <a:stretch>
          <a:fillRect/>
        </a:stretch>
      </xdr:blipFill>
      <xdr:spPr>
        <a:xfrm>
          <a:off x="4800600" y="20259675"/>
          <a:ext cx="1095375" cy="1085850"/>
        </a:xfrm>
        <a:prstGeom prst="rect">
          <a:avLst/>
        </a:prstGeom>
        <a:noFill/>
        <a:ln w="9525" cmpd="sng">
          <a:noFill/>
        </a:ln>
      </xdr:spPr>
    </xdr:pic>
    <xdr:clientData/>
  </xdr:twoCellAnchor>
  <xdr:twoCellAnchor editAs="oneCell">
    <xdr:from>
      <xdr:col>11</xdr:col>
      <xdr:colOff>9525</xdr:colOff>
      <xdr:row>57</xdr:row>
      <xdr:rowOff>38100</xdr:rowOff>
    </xdr:from>
    <xdr:to>
      <xdr:col>12</xdr:col>
      <xdr:colOff>257175</xdr:colOff>
      <xdr:row>57</xdr:row>
      <xdr:rowOff>1114425</xdr:rowOff>
    </xdr:to>
    <xdr:pic>
      <xdr:nvPicPr>
        <xdr:cNvPr id="91" name="Picture 97"/>
        <xdr:cNvPicPr preferRelativeResize="1">
          <a:picLocks noChangeAspect="1"/>
        </xdr:cNvPicPr>
      </xdr:nvPicPr>
      <xdr:blipFill>
        <a:blip r:embed="rId86"/>
        <a:stretch>
          <a:fillRect/>
        </a:stretch>
      </xdr:blipFill>
      <xdr:spPr>
        <a:xfrm>
          <a:off x="5924550" y="20269200"/>
          <a:ext cx="1114425" cy="1076325"/>
        </a:xfrm>
        <a:prstGeom prst="rect">
          <a:avLst/>
        </a:prstGeom>
        <a:noFill/>
        <a:ln w="9525" cmpd="sng">
          <a:noFill/>
        </a:ln>
      </xdr:spPr>
    </xdr:pic>
    <xdr:clientData/>
  </xdr:twoCellAnchor>
  <xdr:twoCellAnchor editAs="oneCell">
    <xdr:from>
      <xdr:col>13</xdr:col>
      <xdr:colOff>28575</xdr:colOff>
      <xdr:row>57</xdr:row>
      <xdr:rowOff>9525</xdr:rowOff>
    </xdr:from>
    <xdr:to>
      <xdr:col>14</xdr:col>
      <xdr:colOff>266700</xdr:colOff>
      <xdr:row>57</xdr:row>
      <xdr:rowOff>1104900</xdr:rowOff>
    </xdr:to>
    <xdr:pic>
      <xdr:nvPicPr>
        <xdr:cNvPr id="92" name="Picture 98"/>
        <xdr:cNvPicPr preferRelativeResize="1">
          <a:picLocks noChangeAspect="1"/>
        </xdr:cNvPicPr>
      </xdr:nvPicPr>
      <xdr:blipFill>
        <a:blip r:embed="rId87"/>
        <a:stretch>
          <a:fillRect/>
        </a:stretch>
      </xdr:blipFill>
      <xdr:spPr>
        <a:xfrm>
          <a:off x="7086600" y="20240625"/>
          <a:ext cx="1104900" cy="1095375"/>
        </a:xfrm>
        <a:prstGeom prst="rect">
          <a:avLst/>
        </a:prstGeom>
        <a:noFill/>
        <a:ln w="9525" cmpd="sng">
          <a:noFill/>
        </a:ln>
      </xdr:spPr>
    </xdr:pic>
    <xdr:clientData/>
  </xdr:twoCellAnchor>
  <xdr:twoCellAnchor editAs="oneCell">
    <xdr:from>
      <xdr:col>15</xdr:col>
      <xdr:colOff>28575</xdr:colOff>
      <xdr:row>57</xdr:row>
      <xdr:rowOff>9525</xdr:rowOff>
    </xdr:from>
    <xdr:to>
      <xdr:col>16</xdr:col>
      <xdr:colOff>257175</xdr:colOff>
      <xdr:row>57</xdr:row>
      <xdr:rowOff>1104900</xdr:rowOff>
    </xdr:to>
    <xdr:pic>
      <xdr:nvPicPr>
        <xdr:cNvPr id="93" name="Picture 99"/>
        <xdr:cNvPicPr preferRelativeResize="1">
          <a:picLocks noChangeAspect="1"/>
        </xdr:cNvPicPr>
      </xdr:nvPicPr>
      <xdr:blipFill>
        <a:blip r:embed="rId88"/>
        <a:stretch>
          <a:fillRect/>
        </a:stretch>
      </xdr:blipFill>
      <xdr:spPr>
        <a:xfrm>
          <a:off x="8229600" y="20240625"/>
          <a:ext cx="1257300" cy="1095375"/>
        </a:xfrm>
        <a:prstGeom prst="rect">
          <a:avLst/>
        </a:prstGeom>
        <a:noFill/>
        <a:ln w="9525" cmpd="sng">
          <a:noFill/>
        </a:ln>
      </xdr:spPr>
    </xdr:pic>
    <xdr:clientData/>
  </xdr:twoCellAnchor>
  <xdr:twoCellAnchor editAs="oneCell">
    <xdr:from>
      <xdr:col>1</xdr:col>
      <xdr:colOff>28575</xdr:colOff>
      <xdr:row>61</xdr:row>
      <xdr:rowOff>28575</xdr:rowOff>
    </xdr:from>
    <xdr:to>
      <xdr:col>2</xdr:col>
      <xdr:colOff>257175</xdr:colOff>
      <xdr:row>61</xdr:row>
      <xdr:rowOff>1114425</xdr:rowOff>
    </xdr:to>
    <xdr:pic>
      <xdr:nvPicPr>
        <xdr:cNvPr id="94" name="Picture 101"/>
        <xdr:cNvPicPr preferRelativeResize="1">
          <a:picLocks noChangeAspect="1"/>
        </xdr:cNvPicPr>
      </xdr:nvPicPr>
      <xdr:blipFill>
        <a:blip r:embed="rId89"/>
        <a:stretch>
          <a:fillRect/>
        </a:stretch>
      </xdr:blipFill>
      <xdr:spPr>
        <a:xfrm>
          <a:off x="228600" y="21955125"/>
          <a:ext cx="1095375" cy="1085850"/>
        </a:xfrm>
        <a:prstGeom prst="rect">
          <a:avLst/>
        </a:prstGeom>
        <a:noFill/>
        <a:ln w="9525" cmpd="sng">
          <a:noFill/>
        </a:ln>
      </xdr:spPr>
    </xdr:pic>
    <xdr:clientData/>
  </xdr:twoCellAnchor>
  <xdr:twoCellAnchor editAs="oneCell">
    <xdr:from>
      <xdr:col>3</xdr:col>
      <xdr:colOff>28575</xdr:colOff>
      <xdr:row>61</xdr:row>
      <xdr:rowOff>38100</xdr:rowOff>
    </xdr:from>
    <xdr:to>
      <xdr:col>4</xdr:col>
      <xdr:colOff>238125</xdr:colOff>
      <xdr:row>61</xdr:row>
      <xdr:rowOff>1104900</xdr:rowOff>
    </xdr:to>
    <xdr:pic>
      <xdr:nvPicPr>
        <xdr:cNvPr id="95" name="Picture 103"/>
        <xdr:cNvPicPr preferRelativeResize="1">
          <a:picLocks noChangeAspect="1"/>
        </xdr:cNvPicPr>
      </xdr:nvPicPr>
      <xdr:blipFill>
        <a:blip r:embed="rId90"/>
        <a:stretch>
          <a:fillRect/>
        </a:stretch>
      </xdr:blipFill>
      <xdr:spPr>
        <a:xfrm>
          <a:off x="1371600" y="21964650"/>
          <a:ext cx="1076325" cy="1066800"/>
        </a:xfrm>
        <a:prstGeom prst="rect">
          <a:avLst/>
        </a:prstGeom>
        <a:noFill/>
        <a:ln w="9525" cmpd="sng">
          <a:noFill/>
        </a:ln>
      </xdr:spPr>
    </xdr:pic>
    <xdr:clientData/>
  </xdr:twoCellAnchor>
  <xdr:twoCellAnchor editAs="oneCell">
    <xdr:from>
      <xdr:col>5</xdr:col>
      <xdr:colOff>28575</xdr:colOff>
      <xdr:row>61</xdr:row>
      <xdr:rowOff>9525</xdr:rowOff>
    </xdr:from>
    <xdr:to>
      <xdr:col>6</xdr:col>
      <xdr:colOff>257175</xdr:colOff>
      <xdr:row>61</xdr:row>
      <xdr:rowOff>1114425</xdr:rowOff>
    </xdr:to>
    <xdr:pic>
      <xdr:nvPicPr>
        <xdr:cNvPr id="96" name="Picture 104"/>
        <xdr:cNvPicPr preferRelativeResize="1">
          <a:picLocks noChangeAspect="1"/>
        </xdr:cNvPicPr>
      </xdr:nvPicPr>
      <xdr:blipFill>
        <a:blip r:embed="rId91"/>
        <a:stretch>
          <a:fillRect/>
        </a:stretch>
      </xdr:blipFill>
      <xdr:spPr>
        <a:xfrm>
          <a:off x="2514600" y="21936075"/>
          <a:ext cx="1095375" cy="1104900"/>
        </a:xfrm>
        <a:prstGeom prst="rect">
          <a:avLst/>
        </a:prstGeom>
        <a:noFill/>
        <a:ln w="9525" cmpd="sng">
          <a:noFill/>
        </a:ln>
      </xdr:spPr>
    </xdr:pic>
    <xdr:clientData/>
  </xdr:twoCellAnchor>
  <xdr:twoCellAnchor editAs="oneCell">
    <xdr:from>
      <xdr:col>7</xdr:col>
      <xdr:colOff>28575</xdr:colOff>
      <xdr:row>61</xdr:row>
      <xdr:rowOff>9525</xdr:rowOff>
    </xdr:from>
    <xdr:to>
      <xdr:col>8</xdr:col>
      <xdr:colOff>257175</xdr:colOff>
      <xdr:row>61</xdr:row>
      <xdr:rowOff>1114425</xdr:rowOff>
    </xdr:to>
    <xdr:pic>
      <xdr:nvPicPr>
        <xdr:cNvPr id="97" name="Picture 105"/>
        <xdr:cNvPicPr preferRelativeResize="1">
          <a:picLocks noChangeAspect="1"/>
        </xdr:cNvPicPr>
      </xdr:nvPicPr>
      <xdr:blipFill>
        <a:blip r:embed="rId92"/>
        <a:stretch>
          <a:fillRect/>
        </a:stretch>
      </xdr:blipFill>
      <xdr:spPr>
        <a:xfrm>
          <a:off x="3657600" y="21936075"/>
          <a:ext cx="1095375" cy="1104900"/>
        </a:xfrm>
        <a:prstGeom prst="rect">
          <a:avLst/>
        </a:prstGeom>
        <a:noFill/>
        <a:ln w="9525" cmpd="sng">
          <a:noFill/>
        </a:ln>
      </xdr:spPr>
    </xdr:pic>
    <xdr:clientData/>
  </xdr:twoCellAnchor>
  <xdr:twoCellAnchor editAs="oneCell">
    <xdr:from>
      <xdr:col>9</xdr:col>
      <xdr:colOff>28575</xdr:colOff>
      <xdr:row>61</xdr:row>
      <xdr:rowOff>28575</xdr:rowOff>
    </xdr:from>
    <xdr:to>
      <xdr:col>10</xdr:col>
      <xdr:colOff>257175</xdr:colOff>
      <xdr:row>61</xdr:row>
      <xdr:rowOff>1104900</xdr:rowOff>
    </xdr:to>
    <xdr:pic>
      <xdr:nvPicPr>
        <xdr:cNvPr id="98" name="Picture 106"/>
        <xdr:cNvPicPr preferRelativeResize="1">
          <a:picLocks noChangeAspect="1"/>
        </xdr:cNvPicPr>
      </xdr:nvPicPr>
      <xdr:blipFill>
        <a:blip r:embed="rId93"/>
        <a:stretch>
          <a:fillRect/>
        </a:stretch>
      </xdr:blipFill>
      <xdr:spPr>
        <a:xfrm>
          <a:off x="4800600" y="21955125"/>
          <a:ext cx="1095375" cy="1076325"/>
        </a:xfrm>
        <a:prstGeom prst="rect">
          <a:avLst/>
        </a:prstGeom>
        <a:noFill/>
        <a:ln w="9525" cmpd="sng">
          <a:noFill/>
        </a:ln>
      </xdr:spPr>
    </xdr:pic>
    <xdr:clientData/>
  </xdr:twoCellAnchor>
  <xdr:twoCellAnchor editAs="oneCell">
    <xdr:from>
      <xdr:col>11</xdr:col>
      <xdr:colOff>28575</xdr:colOff>
      <xdr:row>61</xdr:row>
      <xdr:rowOff>47625</xdr:rowOff>
    </xdr:from>
    <xdr:to>
      <xdr:col>12</xdr:col>
      <xdr:colOff>257175</xdr:colOff>
      <xdr:row>61</xdr:row>
      <xdr:rowOff>1114425</xdr:rowOff>
    </xdr:to>
    <xdr:pic>
      <xdr:nvPicPr>
        <xdr:cNvPr id="99" name="Picture 108"/>
        <xdr:cNvPicPr preferRelativeResize="1">
          <a:picLocks noChangeAspect="1"/>
        </xdr:cNvPicPr>
      </xdr:nvPicPr>
      <xdr:blipFill>
        <a:blip r:embed="rId94"/>
        <a:stretch>
          <a:fillRect/>
        </a:stretch>
      </xdr:blipFill>
      <xdr:spPr>
        <a:xfrm>
          <a:off x="5943600" y="21974175"/>
          <a:ext cx="1095375" cy="1066800"/>
        </a:xfrm>
        <a:prstGeom prst="rect">
          <a:avLst/>
        </a:prstGeom>
        <a:noFill/>
        <a:ln w="9525" cmpd="sng">
          <a:noFill/>
        </a:ln>
      </xdr:spPr>
    </xdr:pic>
    <xdr:clientData/>
  </xdr:twoCellAnchor>
  <xdr:twoCellAnchor editAs="oneCell">
    <xdr:from>
      <xdr:col>13</xdr:col>
      <xdr:colOff>38100</xdr:colOff>
      <xdr:row>61</xdr:row>
      <xdr:rowOff>28575</xdr:rowOff>
    </xdr:from>
    <xdr:to>
      <xdr:col>14</xdr:col>
      <xdr:colOff>257175</xdr:colOff>
      <xdr:row>61</xdr:row>
      <xdr:rowOff>1095375</xdr:rowOff>
    </xdr:to>
    <xdr:pic>
      <xdr:nvPicPr>
        <xdr:cNvPr id="100" name="Picture 109"/>
        <xdr:cNvPicPr preferRelativeResize="1">
          <a:picLocks noChangeAspect="1"/>
        </xdr:cNvPicPr>
      </xdr:nvPicPr>
      <xdr:blipFill>
        <a:blip r:embed="rId95"/>
        <a:stretch>
          <a:fillRect/>
        </a:stretch>
      </xdr:blipFill>
      <xdr:spPr>
        <a:xfrm>
          <a:off x="7096125" y="21955125"/>
          <a:ext cx="1085850" cy="1066800"/>
        </a:xfrm>
        <a:prstGeom prst="rect">
          <a:avLst/>
        </a:prstGeom>
        <a:noFill/>
        <a:ln w="9525" cmpd="sng">
          <a:noFill/>
        </a:ln>
      </xdr:spPr>
    </xdr:pic>
    <xdr:clientData/>
  </xdr:twoCellAnchor>
  <xdr:twoCellAnchor editAs="oneCell">
    <xdr:from>
      <xdr:col>15</xdr:col>
      <xdr:colOff>38100</xdr:colOff>
      <xdr:row>61</xdr:row>
      <xdr:rowOff>9525</xdr:rowOff>
    </xdr:from>
    <xdr:to>
      <xdr:col>16</xdr:col>
      <xdr:colOff>257175</xdr:colOff>
      <xdr:row>61</xdr:row>
      <xdr:rowOff>1104900</xdr:rowOff>
    </xdr:to>
    <xdr:pic>
      <xdr:nvPicPr>
        <xdr:cNvPr id="101" name="Picture 110"/>
        <xdr:cNvPicPr preferRelativeResize="1">
          <a:picLocks noChangeAspect="1"/>
        </xdr:cNvPicPr>
      </xdr:nvPicPr>
      <xdr:blipFill>
        <a:blip r:embed="rId96"/>
        <a:stretch>
          <a:fillRect/>
        </a:stretch>
      </xdr:blipFill>
      <xdr:spPr>
        <a:xfrm>
          <a:off x="8239125" y="21936075"/>
          <a:ext cx="1247775" cy="1095375"/>
        </a:xfrm>
        <a:prstGeom prst="rect">
          <a:avLst/>
        </a:prstGeom>
        <a:noFill/>
        <a:ln w="9525" cmpd="sng">
          <a:noFill/>
        </a:ln>
      </xdr:spPr>
    </xdr:pic>
    <xdr:clientData/>
  </xdr:twoCellAnchor>
  <xdr:twoCellAnchor editAs="oneCell">
    <xdr:from>
      <xdr:col>1</xdr:col>
      <xdr:colOff>28575</xdr:colOff>
      <xdr:row>65</xdr:row>
      <xdr:rowOff>9525</xdr:rowOff>
    </xdr:from>
    <xdr:to>
      <xdr:col>2</xdr:col>
      <xdr:colOff>257175</xdr:colOff>
      <xdr:row>65</xdr:row>
      <xdr:rowOff>1133475</xdr:rowOff>
    </xdr:to>
    <xdr:pic>
      <xdr:nvPicPr>
        <xdr:cNvPr id="102" name="Picture 111"/>
        <xdr:cNvPicPr preferRelativeResize="1">
          <a:picLocks noChangeAspect="1"/>
        </xdr:cNvPicPr>
      </xdr:nvPicPr>
      <xdr:blipFill>
        <a:blip r:embed="rId97"/>
        <a:stretch>
          <a:fillRect/>
        </a:stretch>
      </xdr:blipFill>
      <xdr:spPr>
        <a:xfrm>
          <a:off x="228600" y="23631525"/>
          <a:ext cx="1095375" cy="1123950"/>
        </a:xfrm>
        <a:prstGeom prst="rect">
          <a:avLst/>
        </a:prstGeom>
        <a:noFill/>
        <a:ln w="9525" cmpd="sng">
          <a:noFill/>
        </a:ln>
      </xdr:spPr>
    </xdr:pic>
    <xdr:clientData/>
  </xdr:twoCellAnchor>
  <xdr:twoCellAnchor editAs="oneCell">
    <xdr:from>
      <xdr:col>3</xdr:col>
      <xdr:colOff>28575</xdr:colOff>
      <xdr:row>65</xdr:row>
      <xdr:rowOff>28575</xdr:rowOff>
    </xdr:from>
    <xdr:to>
      <xdr:col>4</xdr:col>
      <xdr:colOff>257175</xdr:colOff>
      <xdr:row>65</xdr:row>
      <xdr:rowOff>1104900</xdr:rowOff>
    </xdr:to>
    <xdr:pic>
      <xdr:nvPicPr>
        <xdr:cNvPr id="103" name="Picture 112"/>
        <xdr:cNvPicPr preferRelativeResize="1">
          <a:picLocks noChangeAspect="1"/>
        </xdr:cNvPicPr>
      </xdr:nvPicPr>
      <xdr:blipFill>
        <a:blip r:embed="rId98"/>
        <a:stretch>
          <a:fillRect/>
        </a:stretch>
      </xdr:blipFill>
      <xdr:spPr>
        <a:xfrm>
          <a:off x="1371600" y="23650575"/>
          <a:ext cx="1095375" cy="1076325"/>
        </a:xfrm>
        <a:prstGeom prst="rect">
          <a:avLst/>
        </a:prstGeom>
        <a:noFill/>
        <a:ln w="9525" cmpd="sng">
          <a:noFill/>
        </a:ln>
      </xdr:spPr>
    </xdr:pic>
    <xdr:clientData/>
  </xdr:twoCellAnchor>
  <xdr:twoCellAnchor editAs="oneCell">
    <xdr:from>
      <xdr:col>5</xdr:col>
      <xdr:colOff>28575</xdr:colOff>
      <xdr:row>65</xdr:row>
      <xdr:rowOff>9525</xdr:rowOff>
    </xdr:from>
    <xdr:to>
      <xdr:col>6</xdr:col>
      <xdr:colOff>266700</xdr:colOff>
      <xdr:row>65</xdr:row>
      <xdr:rowOff>1104900</xdr:rowOff>
    </xdr:to>
    <xdr:pic>
      <xdr:nvPicPr>
        <xdr:cNvPr id="104" name="Picture 113"/>
        <xdr:cNvPicPr preferRelativeResize="1">
          <a:picLocks noChangeAspect="1"/>
        </xdr:cNvPicPr>
      </xdr:nvPicPr>
      <xdr:blipFill>
        <a:blip r:embed="rId99"/>
        <a:stretch>
          <a:fillRect/>
        </a:stretch>
      </xdr:blipFill>
      <xdr:spPr>
        <a:xfrm>
          <a:off x="2514600" y="23631525"/>
          <a:ext cx="1104900" cy="1095375"/>
        </a:xfrm>
        <a:prstGeom prst="rect">
          <a:avLst/>
        </a:prstGeom>
        <a:noFill/>
        <a:ln w="9525" cmpd="sng">
          <a:noFill/>
        </a:ln>
      </xdr:spPr>
    </xdr:pic>
    <xdr:clientData/>
  </xdr:twoCellAnchor>
  <xdr:twoCellAnchor editAs="oneCell">
    <xdr:from>
      <xdr:col>11</xdr:col>
      <xdr:colOff>28575</xdr:colOff>
      <xdr:row>65</xdr:row>
      <xdr:rowOff>28575</xdr:rowOff>
    </xdr:from>
    <xdr:to>
      <xdr:col>13</xdr:col>
      <xdr:colOff>0</xdr:colOff>
      <xdr:row>65</xdr:row>
      <xdr:rowOff>1114425</xdr:rowOff>
    </xdr:to>
    <xdr:pic>
      <xdr:nvPicPr>
        <xdr:cNvPr id="105" name="Picture 114"/>
        <xdr:cNvPicPr preferRelativeResize="1">
          <a:picLocks noChangeAspect="1"/>
        </xdr:cNvPicPr>
      </xdr:nvPicPr>
      <xdr:blipFill>
        <a:blip r:embed="rId100"/>
        <a:stretch>
          <a:fillRect/>
        </a:stretch>
      </xdr:blipFill>
      <xdr:spPr>
        <a:xfrm>
          <a:off x="5943600" y="23650575"/>
          <a:ext cx="1114425" cy="1085850"/>
        </a:xfrm>
        <a:prstGeom prst="rect">
          <a:avLst/>
        </a:prstGeom>
        <a:noFill/>
        <a:ln w="9525" cmpd="sng">
          <a:noFill/>
        </a:ln>
      </xdr:spPr>
    </xdr:pic>
    <xdr:clientData/>
  </xdr:twoCellAnchor>
  <xdr:twoCellAnchor editAs="oneCell">
    <xdr:from>
      <xdr:col>9</xdr:col>
      <xdr:colOff>28575</xdr:colOff>
      <xdr:row>65</xdr:row>
      <xdr:rowOff>28575</xdr:rowOff>
    </xdr:from>
    <xdr:to>
      <xdr:col>10</xdr:col>
      <xdr:colOff>257175</xdr:colOff>
      <xdr:row>65</xdr:row>
      <xdr:rowOff>1114425</xdr:rowOff>
    </xdr:to>
    <xdr:pic>
      <xdr:nvPicPr>
        <xdr:cNvPr id="106" name="Picture 115"/>
        <xdr:cNvPicPr preferRelativeResize="1">
          <a:picLocks noChangeAspect="1"/>
        </xdr:cNvPicPr>
      </xdr:nvPicPr>
      <xdr:blipFill>
        <a:blip r:embed="rId101"/>
        <a:stretch>
          <a:fillRect/>
        </a:stretch>
      </xdr:blipFill>
      <xdr:spPr>
        <a:xfrm>
          <a:off x="4800600" y="23650575"/>
          <a:ext cx="1095375" cy="1085850"/>
        </a:xfrm>
        <a:prstGeom prst="rect">
          <a:avLst/>
        </a:prstGeom>
        <a:noFill/>
        <a:ln w="9525" cmpd="sng">
          <a:noFill/>
        </a:ln>
      </xdr:spPr>
    </xdr:pic>
    <xdr:clientData/>
  </xdr:twoCellAnchor>
  <xdr:twoCellAnchor editAs="oneCell">
    <xdr:from>
      <xdr:col>3</xdr:col>
      <xdr:colOff>28575</xdr:colOff>
      <xdr:row>69</xdr:row>
      <xdr:rowOff>28575</xdr:rowOff>
    </xdr:from>
    <xdr:to>
      <xdr:col>4</xdr:col>
      <xdr:colOff>257175</xdr:colOff>
      <xdr:row>69</xdr:row>
      <xdr:rowOff>1114425</xdr:rowOff>
    </xdr:to>
    <xdr:pic>
      <xdr:nvPicPr>
        <xdr:cNvPr id="107" name="Picture 116"/>
        <xdr:cNvPicPr preferRelativeResize="1">
          <a:picLocks noChangeAspect="1"/>
        </xdr:cNvPicPr>
      </xdr:nvPicPr>
      <xdr:blipFill>
        <a:blip r:embed="rId102"/>
        <a:stretch>
          <a:fillRect/>
        </a:stretch>
      </xdr:blipFill>
      <xdr:spPr>
        <a:xfrm>
          <a:off x="1371600" y="25346025"/>
          <a:ext cx="1095375" cy="1085850"/>
        </a:xfrm>
        <a:prstGeom prst="rect">
          <a:avLst/>
        </a:prstGeom>
        <a:noFill/>
        <a:ln w="9525" cmpd="sng">
          <a:noFill/>
        </a:ln>
      </xdr:spPr>
    </xdr:pic>
    <xdr:clientData/>
  </xdr:twoCellAnchor>
  <xdr:twoCellAnchor editAs="oneCell">
    <xdr:from>
      <xdr:col>13</xdr:col>
      <xdr:colOff>9525</xdr:colOff>
      <xdr:row>65</xdr:row>
      <xdr:rowOff>28575</xdr:rowOff>
    </xdr:from>
    <xdr:to>
      <xdr:col>14</xdr:col>
      <xdr:colOff>266700</xdr:colOff>
      <xdr:row>65</xdr:row>
      <xdr:rowOff>1104900</xdr:rowOff>
    </xdr:to>
    <xdr:pic>
      <xdr:nvPicPr>
        <xdr:cNvPr id="108" name="Picture 117"/>
        <xdr:cNvPicPr preferRelativeResize="1">
          <a:picLocks noChangeAspect="1"/>
        </xdr:cNvPicPr>
      </xdr:nvPicPr>
      <xdr:blipFill>
        <a:blip r:embed="rId103"/>
        <a:stretch>
          <a:fillRect/>
        </a:stretch>
      </xdr:blipFill>
      <xdr:spPr>
        <a:xfrm>
          <a:off x="7067550" y="23650575"/>
          <a:ext cx="1123950" cy="1076325"/>
        </a:xfrm>
        <a:prstGeom prst="rect">
          <a:avLst/>
        </a:prstGeom>
        <a:noFill/>
        <a:ln w="9525" cmpd="sng">
          <a:noFill/>
        </a:ln>
      </xdr:spPr>
    </xdr:pic>
    <xdr:clientData/>
  </xdr:twoCellAnchor>
  <xdr:twoCellAnchor editAs="oneCell">
    <xdr:from>
      <xdr:col>15</xdr:col>
      <xdr:colOff>28575</xdr:colOff>
      <xdr:row>65</xdr:row>
      <xdr:rowOff>28575</xdr:rowOff>
    </xdr:from>
    <xdr:to>
      <xdr:col>16</xdr:col>
      <xdr:colOff>257175</xdr:colOff>
      <xdr:row>65</xdr:row>
      <xdr:rowOff>1104900</xdr:rowOff>
    </xdr:to>
    <xdr:pic>
      <xdr:nvPicPr>
        <xdr:cNvPr id="109" name="Picture 118"/>
        <xdr:cNvPicPr preferRelativeResize="1">
          <a:picLocks noChangeAspect="1"/>
        </xdr:cNvPicPr>
      </xdr:nvPicPr>
      <xdr:blipFill>
        <a:blip r:embed="rId104"/>
        <a:stretch>
          <a:fillRect/>
        </a:stretch>
      </xdr:blipFill>
      <xdr:spPr>
        <a:xfrm>
          <a:off x="8229600" y="23650575"/>
          <a:ext cx="1257300" cy="1076325"/>
        </a:xfrm>
        <a:prstGeom prst="rect">
          <a:avLst/>
        </a:prstGeom>
        <a:noFill/>
        <a:ln w="9525" cmpd="sng">
          <a:noFill/>
        </a:ln>
      </xdr:spPr>
    </xdr:pic>
    <xdr:clientData/>
  </xdr:twoCellAnchor>
  <xdr:twoCellAnchor editAs="oneCell">
    <xdr:from>
      <xdr:col>1</xdr:col>
      <xdr:colOff>28575</xdr:colOff>
      <xdr:row>69</xdr:row>
      <xdr:rowOff>9525</xdr:rowOff>
    </xdr:from>
    <xdr:to>
      <xdr:col>2</xdr:col>
      <xdr:colOff>257175</xdr:colOff>
      <xdr:row>69</xdr:row>
      <xdr:rowOff>1104900</xdr:rowOff>
    </xdr:to>
    <xdr:pic>
      <xdr:nvPicPr>
        <xdr:cNvPr id="110" name="Picture 119"/>
        <xdr:cNvPicPr preferRelativeResize="1">
          <a:picLocks noChangeAspect="1"/>
        </xdr:cNvPicPr>
      </xdr:nvPicPr>
      <xdr:blipFill>
        <a:blip r:embed="rId105"/>
        <a:stretch>
          <a:fillRect/>
        </a:stretch>
      </xdr:blipFill>
      <xdr:spPr>
        <a:xfrm>
          <a:off x="228600" y="25326975"/>
          <a:ext cx="1095375" cy="1095375"/>
        </a:xfrm>
        <a:prstGeom prst="rect">
          <a:avLst/>
        </a:prstGeom>
        <a:noFill/>
        <a:ln w="9525" cmpd="sng">
          <a:noFill/>
        </a:ln>
      </xdr:spPr>
    </xdr:pic>
    <xdr:clientData/>
  </xdr:twoCellAnchor>
  <xdr:twoCellAnchor editAs="oneCell">
    <xdr:from>
      <xdr:col>7</xdr:col>
      <xdr:colOff>28575</xdr:colOff>
      <xdr:row>65</xdr:row>
      <xdr:rowOff>28575</xdr:rowOff>
    </xdr:from>
    <xdr:to>
      <xdr:col>8</xdr:col>
      <xdr:colOff>257175</xdr:colOff>
      <xdr:row>65</xdr:row>
      <xdr:rowOff>1104900</xdr:rowOff>
    </xdr:to>
    <xdr:pic>
      <xdr:nvPicPr>
        <xdr:cNvPr id="111" name="Picture 120"/>
        <xdr:cNvPicPr preferRelativeResize="1">
          <a:picLocks noChangeAspect="1"/>
        </xdr:cNvPicPr>
      </xdr:nvPicPr>
      <xdr:blipFill>
        <a:blip r:embed="rId106"/>
        <a:stretch>
          <a:fillRect/>
        </a:stretch>
      </xdr:blipFill>
      <xdr:spPr>
        <a:xfrm>
          <a:off x="3657600" y="23650575"/>
          <a:ext cx="1095375" cy="1076325"/>
        </a:xfrm>
        <a:prstGeom prst="rect">
          <a:avLst/>
        </a:prstGeom>
        <a:noFill/>
        <a:ln w="9525" cmpd="sng">
          <a:noFill/>
        </a:ln>
      </xdr:spPr>
    </xdr:pic>
    <xdr:clientData/>
  </xdr:twoCellAnchor>
  <xdr:twoCellAnchor editAs="oneCell">
    <xdr:from>
      <xdr:col>5</xdr:col>
      <xdr:colOff>38100</xdr:colOff>
      <xdr:row>69</xdr:row>
      <xdr:rowOff>28575</xdr:rowOff>
    </xdr:from>
    <xdr:to>
      <xdr:col>6</xdr:col>
      <xdr:colOff>257175</xdr:colOff>
      <xdr:row>69</xdr:row>
      <xdr:rowOff>1104900</xdr:rowOff>
    </xdr:to>
    <xdr:pic>
      <xdr:nvPicPr>
        <xdr:cNvPr id="112" name="Picture 121"/>
        <xdr:cNvPicPr preferRelativeResize="1">
          <a:picLocks noChangeAspect="1"/>
        </xdr:cNvPicPr>
      </xdr:nvPicPr>
      <xdr:blipFill>
        <a:blip r:embed="rId107"/>
        <a:stretch>
          <a:fillRect/>
        </a:stretch>
      </xdr:blipFill>
      <xdr:spPr>
        <a:xfrm>
          <a:off x="2524125" y="25346025"/>
          <a:ext cx="1085850" cy="1076325"/>
        </a:xfrm>
        <a:prstGeom prst="rect">
          <a:avLst/>
        </a:prstGeom>
        <a:noFill/>
        <a:ln w="9525" cmpd="sng">
          <a:noFill/>
        </a:ln>
      </xdr:spPr>
    </xdr:pic>
    <xdr:clientData/>
  </xdr:twoCellAnchor>
  <xdr:twoCellAnchor editAs="oneCell">
    <xdr:from>
      <xdr:col>7</xdr:col>
      <xdr:colOff>0</xdr:colOff>
      <xdr:row>69</xdr:row>
      <xdr:rowOff>28575</xdr:rowOff>
    </xdr:from>
    <xdr:to>
      <xdr:col>8</xdr:col>
      <xdr:colOff>257175</xdr:colOff>
      <xdr:row>69</xdr:row>
      <xdr:rowOff>1095375</xdr:rowOff>
    </xdr:to>
    <xdr:pic>
      <xdr:nvPicPr>
        <xdr:cNvPr id="113" name="Picture 122"/>
        <xdr:cNvPicPr preferRelativeResize="1">
          <a:picLocks noChangeAspect="1"/>
        </xdr:cNvPicPr>
      </xdr:nvPicPr>
      <xdr:blipFill>
        <a:blip r:embed="rId108"/>
        <a:stretch>
          <a:fillRect/>
        </a:stretch>
      </xdr:blipFill>
      <xdr:spPr>
        <a:xfrm>
          <a:off x="3629025" y="25346025"/>
          <a:ext cx="1123950" cy="1066800"/>
        </a:xfrm>
        <a:prstGeom prst="rect">
          <a:avLst/>
        </a:prstGeom>
        <a:noFill/>
        <a:ln w="9525" cmpd="sng">
          <a:noFill/>
        </a:ln>
      </xdr:spPr>
    </xdr:pic>
    <xdr:clientData/>
  </xdr:twoCellAnchor>
  <xdr:twoCellAnchor editAs="oneCell">
    <xdr:from>
      <xdr:col>9</xdr:col>
      <xdr:colOff>9525</xdr:colOff>
      <xdr:row>69</xdr:row>
      <xdr:rowOff>28575</xdr:rowOff>
    </xdr:from>
    <xdr:to>
      <xdr:col>10</xdr:col>
      <xdr:colOff>266700</xdr:colOff>
      <xdr:row>69</xdr:row>
      <xdr:rowOff>1104900</xdr:rowOff>
    </xdr:to>
    <xdr:pic>
      <xdr:nvPicPr>
        <xdr:cNvPr id="114" name="Picture 123"/>
        <xdr:cNvPicPr preferRelativeResize="1">
          <a:picLocks noChangeAspect="1"/>
        </xdr:cNvPicPr>
      </xdr:nvPicPr>
      <xdr:blipFill>
        <a:blip r:embed="rId109"/>
        <a:stretch>
          <a:fillRect/>
        </a:stretch>
      </xdr:blipFill>
      <xdr:spPr>
        <a:xfrm>
          <a:off x="4781550" y="25346025"/>
          <a:ext cx="1123950" cy="1076325"/>
        </a:xfrm>
        <a:prstGeom prst="rect">
          <a:avLst/>
        </a:prstGeom>
        <a:noFill/>
        <a:ln w="9525" cmpd="sng">
          <a:noFill/>
        </a:ln>
      </xdr:spPr>
    </xdr:pic>
    <xdr:clientData/>
  </xdr:twoCellAnchor>
  <xdr:twoCellAnchor editAs="oneCell">
    <xdr:from>
      <xdr:col>11</xdr:col>
      <xdr:colOff>38100</xdr:colOff>
      <xdr:row>69</xdr:row>
      <xdr:rowOff>38100</xdr:rowOff>
    </xdr:from>
    <xdr:to>
      <xdr:col>12</xdr:col>
      <xdr:colOff>257175</xdr:colOff>
      <xdr:row>69</xdr:row>
      <xdr:rowOff>1104900</xdr:rowOff>
    </xdr:to>
    <xdr:pic>
      <xdr:nvPicPr>
        <xdr:cNvPr id="115" name="Picture 124"/>
        <xdr:cNvPicPr preferRelativeResize="1">
          <a:picLocks noChangeAspect="1"/>
        </xdr:cNvPicPr>
      </xdr:nvPicPr>
      <xdr:blipFill>
        <a:blip r:embed="rId110"/>
        <a:stretch>
          <a:fillRect/>
        </a:stretch>
      </xdr:blipFill>
      <xdr:spPr>
        <a:xfrm>
          <a:off x="5953125" y="25355550"/>
          <a:ext cx="1085850" cy="1066800"/>
        </a:xfrm>
        <a:prstGeom prst="rect">
          <a:avLst/>
        </a:prstGeom>
        <a:noFill/>
        <a:ln w="9525" cmpd="sng">
          <a:noFill/>
        </a:ln>
      </xdr:spPr>
    </xdr:pic>
    <xdr:clientData/>
  </xdr:twoCellAnchor>
  <xdr:twoCellAnchor editAs="oneCell">
    <xdr:from>
      <xdr:col>13</xdr:col>
      <xdr:colOff>38100</xdr:colOff>
      <xdr:row>69</xdr:row>
      <xdr:rowOff>28575</xdr:rowOff>
    </xdr:from>
    <xdr:to>
      <xdr:col>14</xdr:col>
      <xdr:colOff>257175</xdr:colOff>
      <xdr:row>69</xdr:row>
      <xdr:rowOff>1104900</xdr:rowOff>
    </xdr:to>
    <xdr:pic>
      <xdr:nvPicPr>
        <xdr:cNvPr id="116" name="Picture 125"/>
        <xdr:cNvPicPr preferRelativeResize="1">
          <a:picLocks noChangeAspect="1"/>
        </xdr:cNvPicPr>
      </xdr:nvPicPr>
      <xdr:blipFill>
        <a:blip r:embed="rId111"/>
        <a:stretch>
          <a:fillRect/>
        </a:stretch>
      </xdr:blipFill>
      <xdr:spPr>
        <a:xfrm>
          <a:off x="7096125" y="25346025"/>
          <a:ext cx="1085850" cy="1076325"/>
        </a:xfrm>
        <a:prstGeom prst="rect">
          <a:avLst/>
        </a:prstGeom>
        <a:noFill/>
        <a:ln w="9525" cmpd="sng">
          <a:noFill/>
        </a:ln>
      </xdr:spPr>
    </xdr:pic>
    <xdr:clientData/>
  </xdr:twoCellAnchor>
  <xdr:twoCellAnchor editAs="oneCell">
    <xdr:from>
      <xdr:col>15</xdr:col>
      <xdr:colOff>28575</xdr:colOff>
      <xdr:row>69</xdr:row>
      <xdr:rowOff>28575</xdr:rowOff>
    </xdr:from>
    <xdr:to>
      <xdr:col>16</xdr:col>
      <xdr:colOff>257175</xdr:colOff>
      <xdr:row>69</xdr:row>
      <xdr:rowOff>1114425</xdr:rowOff>
    </xdr:to>
    <xdr:pic>
      <xdr:nvPicPr>
        <xdr:cNvPr id="117" name="Picture 126"/>
        <xdr:cNvPicPr preferRelativeResize="1">
          <a:picLocks noChangeAspect="1"/>
        </xdr:cNvPicPr>
      </xdr:nvPicPr>
      <xdr:blipFill>
        <a:blip r:embed="rId112"/>
        <a:stretch>
          <a:fillRect/>
        </a:stretch>
      </xdr:blipFill>
      <xdr:spPr>
        <a:xfrm>
          <a:off x="8229600" y="25346025"/>
          <a:ext cx="1257300" cy="108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8:S72"/>
  <sheetViews>
    <sheetView tabSelected="1" zoomScale="98" zoomScaleNormal="98" workbookViewId="0" topLeftCell="A1">
      <selection activeCell="B19" sqref="B19"/>
    </sheetView>
  </sheetViews>
  <sheetFormatPr defaultColWidth="11.421875" defaultRowHeight="12.75"/>
  <cols>
    <col min="1" max="1" width="3.00390625" style="1" customWidth="1"/>
    <col min="2" max="2" width="13.00390625" style="1" customWidth="1"/>
    <col min="3" max="3" width="4.140625" style="1" customWidth="1"/>
    <col min="4" max="4" width="13.00390625" style="1" customWidth="1"/>
    <col min="5" max="5" width="4.140625" style="1" customWidth="1"/>
    <col min="6" max="6" width="13.00390625" style="1" customWidth="1"/>
    <col min="7" max="7" width="4.140625" style="1" customWidth="1"/>
    <col min="8" max="8" width="13.00390625" style="1" customWidth="1"/>
    <col min="9" max="9" width="4.140625" style="1" customWidth="1"/>
    <col min="10" max="10" width="13.00390625" style="1" customWidth="1"/>
    <col min="11" max="11" width="4.140625" style="1" customWidth="1"/>
    <col min="12" max="12" width="13.00390625" style="1" customWidth="1"/>
    <col min="13" max="13" width="4.140625" style="1" customWidth="1"/>
    <col min="14" max="14" width="13.00390625" style="1" customWidth="1"/>
    <col min="15" max="15" width="4.140625" style="1" customWidth="1"/>
    <col min="16" max="16" width="15.421875" style="1" customWidth="1"/>
    <col min="17" max="17" width="4.140625" style="1" customWidth="1"/>
    <col min="18" max="18" width="11.421875" style="1" customWidth="1"/>
    <col min="19" max="19" width="11.421875" style="2" customWidth="1"/>
    <col min="20" max="16384" width="11.421875" style="1" customWidth="1"/>
  </cols>
  <sheetData>
    <row r="7" ht="13.5" thickBot="1"/>
    <row r="8" spans="2:14" ht="13.5" thickTop="1">
      <c r="B8" s="3" t="s">
        <v>3</v>
      </c>
      <c r="C8" s="4"/>
      <c r="D8" s="4"/>
      <c r="E8" s="4"/>
      <c r="F8" s="4"/>
      <c r="G8" s="5"/>
      <c r="H8" s="4"/>
      <c r="I8" s="4"/>
      <c r="J8" s="4"/>
      <c r="K8" s="4"/>
      <c r="L8" s="4"/>
      <c r="M8" s="4"/>
      <c r="N8" s="5"/>
    </row>
    <row r="9" spans="2:14" ht="12.75">
      <c r="B9" s="6" t="s">
        <v>4</v>
      </c>
      <c r="C9" s="7"/>
      <c r="D9" s="7"/>
      <c r="E9" s="7"/>
      <c r="F9" s="7"/>
      <c r="G9" s="8"/>
      <c r="H9" s="7"/>
      <c r="I9" s="7"/>
      <c r="J9" s="7"/>
      <c r="K9" s="7"/>
      <c r="L9" s="7"/>
      <c r="M9" s="7"/>
      <c r="N9" s="8"/>
    </row>
    <row r="10" spans="2:14" ht="13.5" thickBot="1">
      <c r="B10" s="6" t="s">
        <v>2</v>
      </c>
      <c r="C10" s="7"/>
      <c r="D10" s="7"/>
      <c r="E10" s="7"/>
      <c r="F10" s="7"/>
      <c r="G10" s="7"/>
      <c r="H10" s="9"/>
      <c r="I10" s="9"/>
      <c r="J10" s="9"/>
      <c r="K10" s="9"/>
      <c r="L10" s="9"/>
      <c r="M10" s="9"/>
      <c r="N10" s="10"/>
    </row>
    <row r="11" spans="2:7" ht="14.25" thickBot="1" thickTop="1">
      <c r="B11" s="6" t="s">
        <v>0</v>
      </c>
      <c r="C11" s="7"/>
      <c r="D11" s="7"/>
      <c r="E11" s="7"/>
      <c r="F11" s="7"/>
      <c r="G11" s="8"/>
    </row>
    <row r="12" spans="2:17" ht="25.5" customHeight="1" thickBot="1" thickTop="1">
      <c r="B12" s="11" t="s">
        <v>1</v>
      </c>
      <c r="C12" s="9"/>
      <c r="D12" s="12"/>
      <c r="E12" s="9"/>
      <c r="F12" s="9"/>
      <c r="G12" s="10"/>
      <c r="I12" s="13"/>
      <c r="J12" s="14"/>
      <c r="K12" s="14"/>
      <c r="L12" s="15">
        <f>SUM(S19+S23+S27+S31+S35+S39+S43+S47+S51+S55+S59+S63+S67+S71)</f>
        <v>112</v>
      </c>
      <c r="M12" s="14"/>
      <c r="N12" s="14"/>
      <c r="O12" s="14"/>
      <c r="P12" s="14"/>
      <c r="Q12" s="16"/>
    </row>
    <row r="13" spans="9:17" ht="32.25" thickTop="1">
      <c r="I13" s="17"/>
      <c r="J13" s="7"/>
      <c r="K13" s="7"/>
      <c r="L13" s="18">
        <f>SUM(S20+S24+S28+S32+S36+S40+S44+S48+S52+S56+S60+S64+S68+S72)</f>
        <v>112</v>
      </c>
      <c r="M13" s="7"/>
      <c r="N13" s="7"/>
      <c r="O13" s="7"/>
      <c r="P13" s="19">
        <f>(L12+L13)/224</f>
        <v>1</v>
      </c>
      <c r="Q13" s="20"/>
    </row>
    <row r="14" spans="9:17" ht="13.5" thickBot="1">
      <c r="I14" s="21"/>
      <c r="J14" s="22"/>
      <c r="K14" s="22"/>
      <c r="L14" s="22"/>
      <c r="M14" s="22"/>
      <c r="N14" s="22"/>
      <c r="O14" s="22"/>
      <c r="P14" s="22"/>
      <c r="Q14" s="23"/>
    </row>
    <row r="15" ht="13.5" thickTop="1"/>
    <row r="17" spans="2:16" ht="16.5" thickBot="1">
      <c r="B17" s="24">
        <v>1</v>
      </c>
      <c r="D17" s="24">
        <v>2</v>
      </c>
      <c r="E17" s="24"/>
      <c r="F17" s="24">
        <v>3</v>
      </c>
      <c r="G17" s="24"/>
      <c r="H17" s="24">
        <v>4</v>
      </c>
      <c r="I17" s="24"/>
      <c r="J17" s="24">
        <v>5</v>
      </c>
      <c r="K17" s="24"/>
      <c r="L17" s="24">
        <v>6</v>
      </c>
      <c r="M17" s="24"/>
      <c r="N17" s="24">
        <v>7</v>
      </c>
      <c r="O17" s="24"/>
      <c r="P17" s="24">
        <v>8</v>
      </c>
    </row>
    <row r="18" spans="2:17" ht="89.25" customHeight="1" thickBot="1" thickTop="1">
      <c r="B18" s="25"/>
      <c r="C18" s="26"/>
      <c r="D18" s="25"/>
      <c r="E18" s="26"/>
      <c r="F18" s="25"/>
      <c r="G18" s="26"/>
      <c r="H18" s="25"/>
      <c r="I18" s="26"/>
      <c r="J18" s="25"/>
      <c r="K18" s="26"/>
      <c r="L18" s="25"/>
      <c r="M18" s="26"/>
      <c r="N18" s="25"/>
      <c r="O18" s="26"/>
      <c r="P18" s="25"/>
      <c r="Q18" s="26"/>
    </row>
    <row r="19" spans="2:19" ht="14.25" thickBot="1" thickTop="1">
      <c r="B19" s="30" t="s">
        <v>18</v>
      </c>
      <c r="C19" s="27" t="str">
        <f>IF(B19="ALEC GUINNESS","OK",IF(ISNA(MATCH("*ALEC*",B19,0)),"A","CASI"))</f>
        <v>OK</v>
      </c>
      <c r="D19" s="30" t="s">
        <v>21</v>
      </c>
      <c r="E19" s="27" t="str">
        <f>IF(D19="ARNOLD SCHWARZENEGGER","OK",IF(ISNA(MATCH("*SCHW*Z*G*R",D19,0)),"A","CASI"))</f>
        <v>OK</v>
      </c>
      <c r="F19" s="30" t="s">
        <v>22</v>
      </c>
      <c r="G19" s="27" t="str">
        <f>IF(F19="BRUCE WILLIS","OK",IF(ISNA(MATCH("*BRUCE*",F19,0)),"A","CASI"))</f>
        <v>OK</v>
      </c>
      <c r="H19" s="30" t="s">
        <v>23</v>
      </c>
      <c r="I19" s="27" t="str">
        <f>IF(H19="CLINT EASTWOOD","OK",IF(ISNA(MATCH("*CLINT*",H19,0)),"A","CASI"))</f>
        <v>OK</v>
      </c>
      <c r="J19" s="30" t="s">
        <v>24</v>
      </c>
      <c r="K19" s="27" t="str">
        <f>IF(J19="GEORGE CLOONEY","OK",IF(ISNA(MATCH("*CLOO*",J19,0)),"A","CASI"))</f>
        <v>OK</v>
      </c>
      <c r="L19" s="30" t="s">
        <v>9</v>
      </c>
      <c r="M19" s="27" t="str">
        <f>IF(L19="HARRISON FORD","OK",IF(ISNA(MATCH("*HARR*",L19,0)),"A","CASI"))</f>
        <v>OK</v>
      </c>
      <c r="N19" s="30" t="s">
        <v>25</v>
      </c>
      <c r="O19" s="27" t="str">
        <f>IF(N19="LIV TYLER","OK",IF(ISNA(MATCH("*L*V*T*LER*",N19,0)),"A","CASI"))</f>
        <v>OK</v>
      </c>
      <c r="P19" s="30" t="s">
        <v>180</v>
      </c>
      <c r="Q19" s="28" t="str">
        <f>IF(P19="NATALIE PORTMAN","OK",IF(ISNA(MATCH("*NAT*POR**",P19,0)),"A","CASI"))</f>
        <v>OK</v>
      </c>
      <c r="S19" s="2">
        <f>COUNTIF(A19:R19,"OK")</f>
        <v>8</v>
      </c>
    </row>
    <row r="20" spans="2:19" ht="13.5" thickBot="1">
      <c r="B20" s="31" t="s">
        <v>19</v>
      </c>
      <c r="C20" s="29" t="str">
        <f>IF(B20="OBI WAN KENOBI","OK",IF(ISNA(MATCH("*OB*KEN*B*",B20,0)),"P","CASI"))</f>
        <v>OK</v>
      </c>
      <c r="D20" s="31" t="s">
        <v>20</v>
      </c>
      <c r="E20" s="29" t="str">
        <f>IF(D20="TERMINATOR","OK",IF(ISNA(MATCH("*TERM*",D20,0)),"P","CASI"))</f>
        <v>OK</v>
      </c>
      <c r="F20" s="31" t="s">
        <v>152</v>
      </c>
      <c r="G20" s="29" t="str">
        <f>IF(F20="JOHN MCCLANE","OK",IF(ISNA(MATCH("*MCCLANE*",F20,0)),"P","CASI"))</f>
        <v>OK</v>
      </c>
      <c r="H20" s="31" t="s">
        <v>184</v>
      </c>
      <c r="I20" s="29" t="str">
        <f>IF(H20="HARRY CALLAHAN","OK",IF(ISNA(MATCH("*HARRY*",H20,0)),"P","CASI"))</f>
        <v>OK</v>
      </c>
      <c r="J20" s="31" t="s">
        <v>153</v>
      </c>
      <c r="K20" s="29" t="str">
        <f>IF(J20="SETH GECKO","OK",IF(ISNA(MATCH("*SETH*",J20,0)),"P","CASI"))</f>
        <v>OK</v>
      </c>
      <c r="L20" s="31" t="s">
        <v>5</v>
      </c>
      <c r="M20" s="29" t="str">
        <f>IF(L20="INDIANA JONES","OK",IF(ISNA(MATCH("*INDI*",L20,0)),"P","CASI"))</f>
        <v>OK</v>
      </c>
      <c r="N20" s="31" t="s">
        <v>26</v>
      </c>
      <c r="O20" s="29" t="str">
        <f>IF(N20="ARWEN","OK",IF(ISNA(MATCH("*ARW*",N20,0)),"P","CASI"))</f>
        <v>OK</v>
      </c>
      <c r="P20" s="31" t="s">
        <v>88</v>
      </c>
      <c r="Q20" s="29" t="str">
        <f>IF(P20="PADME AMIDALA","OK",IF(ISNA(MATCH("*AMIDALA*",P20,0)),"P","CASI"))</f>
        <v>OK</v>
      </c>
      <c r="S20" s="2">
        <f aca="true" t="shared" si="0" ref="S20:S72">COUNTIF(A20:R20,"OK")</f>
        <v>8</v>
      </c>
    </row>
    <row r="21" spans="2:16" ht="16.5" thickBot="1">
      <c r="B21" s="24">
        <v>9</v>
      </c>
      <c r="D21" s="24">
        <v>10</v>
      </c>
      <c r="E21" s="24"/>
      <c r="F21" s="24">
        <v>11</v>
      </c>
      <c r="G21" s="24"/>
      <c r="H21" s="24">
        <v>12</v>
      </c>
      <c r="I21" s="24"/>
      <c r="J21" s="24">
        <v>13</v>
      </c>
      <c r="K21" s="24"/>
      <c r="L21" s="24">
        <v>14</v>
      </c>
      <c r="M21" s="24"/>
      <c r="N21" s="24">
        <v>15</v>
      </c>
      <c r="O21" s="24"/>
      <c r="P21" s="24">
        <v>16</v>
      </c>
    </row>
    <row r="22" spans="2:17" ht="89.25" customHeight="1" thickBot="1" thickTop="1">
      <c r="B22" s="25"/>
      <c r="C22" s="26"/>
      <c r="D22" s="25"/>
      <c r="E22" s="26"/>
      <c r="F22" s="25"/>
      <c r="G22" s="26"/>
      <c r="H22" s="25"/>
      <c r="I22" s="26"/>
      <c r="J22" s="25"/>
      <c r="K22" s="26"/>
      <c r="L22" s="25"/>
      <c r="M22" s="26"/>
      <c r="N22" s="25"/>
      <c r="O22" s="26"/>
      <c r="P22" s="25"/>
      <c r="Q22" s="26"/>
    </row>
    <row r="23" spans="2:19" ht="14.25" thickBot="1" thickTop="1">
      <c r="B23" s="30" t="s">
        <v>6</v>
      </c>
      <c r="C23" s="27" t="str">
        <f>IF(B23="JOHN TRAVOLTA","OK",IF(ISNA(MATCH("*TRAV*",B23,0)),"A","CASI"))</f>
        <v>OK</v>
      </c>
      <c r="D23" s="30" t="s">
        <v>89</v>
      </c>
      <c r="E23" s="27" t="str">
        <f>IF(D23="GABRIEL BYRNE","OK",IF(ISNA(MATCH("*GAB*B*NE*",D23,0)),"A","CASI"))</f>
        <v>OK</v>
      </c>
      <c r="F23" s="30" t="s">
        <v>7</v>
      </c>
      <c r="G23" s="27" t="str">
        <f>IF(F23="KIM BASINGER","OK",IF(ISNA(MATCH("*KIM*",F23,0)),"A","CASI"))</f>
        <v>OK</v>
      </c>
      <c r="H23" s="30" t="s">
        <v>125</v>
      </c>
      <c r="I23" s="27" t="str">
        <f>IF(H23="LAURENCE FISHBURNE","OK",IF(ISNA(MATCH("*LA*NCE*FIS*NE*",H23,0)),"A","CASI"))</f>
        <v>OK</v>
      </c>
      <c r="J23" s="30" t="s">
        <v>27</v>
      </c>
      <c r="K23" s="27" t="str">
        <f>IF(J23="MATT DAMON","OK",IF(ISNA(MATCH("*MAT*D*N",J23,0)),"A","CASI"))</f>
        <v>OK</v>
      </c>
      <c r="L23" s="30" t="s">
        <v>29</v>
      </c>
      <c r="M23" s="27" t="str">
        <f>IF(L23="SANDRA BULLOCK","OK",IF(ISNA(MATCH("*SANDRA*",L23,0)),"A","CASI"))</f>
        <v>OK</v>
      </c>
      <c r="N23" s="30" t="s">
        <v>22</v>
      </c>
      <c r="O23" s="27" t="str">
        <f>IF(N23="BRUCE WILLIS","OK",IF(ISNA(MATCH("*BRUCE*",N23,0)),"A","CASI"))</f>
        <v>OK</v>
      </c>
      <c r="P23" s="30" t="s">
        <v>30</v>
      </c>
      <c r="Q23" s="28" t="str">
        <f>IF(P23="TOM HANKS","OK",IF(ISNA(MATCH("*TOM*",P23,0)),"A","CASI"))</f>
        <v>OK</v>
      </c>
      <c r="S23" s="2">
        <f t="shared" si="0"/>
        <v>8</v>
      </c>
    </row>
    <row r="24" spans="2:19" ht="13.5" thickBot="1">
      <c r="B24" s="31" t="s">
        <v>185</v>
      </c>
      <c r="C24" s="29" t="str">
        <f>IF(B24="VINCENT VEGA","OK",IF(ISNA(MATCH("*VIN*V*G*",B24,0)),"P","CASI"))</f>
        <v>OK</v>
      </c>
      <c r="D24" s="31" t="s">
        <v>90</v>
      </c>
      <c r="E24" s="29" t="str">
        <f>IF(D24="DEAN KEATON","OK",IF(ISNA(MATCH("*D*N*K*TON*",D24,0)),"P","CASI"))</f>
        <v>OK</v>
      </c>
      <c r="F24" s="31" t="s">
        <v>91</v>
      </c>
      <c r="G24" s="29" t="str">
        <f>IF(F24="LYNN","OK",IF(ISNA(MATCH("*LYN*",F24,0)),"P","CASI"))</f>
        <v>OK</v>
      </c>
      <c r="H24" s="31" t="s">
        <v>126</v>
      </c>
      <c r="I24" s="29" t="str">
        <f>IF(H24="MORFEO","OK",IF(ISNA(MATCH("*MORF*",H24,0)),"P","CASI"))</f>
        <v>OK</v>
      </c>
      <c r="J24" s="31" t="s">
        <v>28</v>
      </c>
      <c r="K24" s="29" t="str">
        <f>IF(J24="JASON BOURNE","OK",IF(ISNA(MATCH("*BOURNE*",J24,0)),"P","CASI"))</f>
        <v>OK</v>
      </c>
      <c r="L24" s="31" t="s">
        <v>175</v>
      </c>
      <c r="M24" s="29" t="str">
        <f>IF(L24="ANNIE","OK",IF(ISNA(MATCH("*AN*E",L24,0)),"P","CASI"))</f>
        <v>OK</v>
      </c>
      <c r="N24" s="31" t="s">
        <v>168</v>
      </c>
      <c r="O24" s="29" t="str">
        <f>IF(N24="JOHN SMITH","OK",IF(ISNA(MATCH("*JOHN*",N24,0)),"P","CASI"))</f>
        <v>OK</v>
      </c>
      <c r="P24" s="31" t="s">
        <v>186</v>
      </c>
      <c r="Q24" s="29" t="str">
        <f>IF(P24="CHUCK NOLAND","OK",IF(ISNA(MATCH("*CH*K*",P24,0)),"P","CASI"))</f>
        <v>OK</v>
      </c>
      <c r="S24" s="2">
        <f t="shared" si="0"/>
        <v>8</v>
      </c>
    </row>
    <row r="25" spans="2:16" ht="16.5" thickBot="1">
      <c r="B25" s="24">
        <v>17</v>
      </c>
      <c r="C25" s="24"/>
      <c r="D25" s="24">
        <v>18</v>
      </c>
      <c r="E25" s="24"/>
      <c r="F25" s="24">
        <v>19</v>
      </c>
      <c r="G25" s="24"/>
      <c r="H25" s="24">
        <v>20</v>
      </c>
      <c r="I25" s="24"/>
      <c r="J25" s="24">
        <v>21</v>
      </c>
      <c r="K25" s="24"/>
      <c r="L25" s="24">
        <v>22</v>
      </c>
      <c r="M25" s="24"/>
      <c r="N25" s="24">
        <v>23</v>
      </c>
      <c r="O25" s="24"/>
      <c r="P25" s="24">
        <v>24</v>
      </c>
    </row>
    <row r="26" spans="2:17" ht="89.25" customHeight="1" thickBot="1" thickTop="1">
      <c r="B26" s="25"/>
      <c r="C26" s="26"/>
      <c r="D26" s="25"/>
      <c r="E26" s="26"/>
      <c r="F26" s="25"/>
      <c r="G26" s="26"/>
      <c r="H26" s="25"/>
      <c r="I26" s="26"/>
      <c r="J26" s="25"/>
      <c r="K26" s="26"/>
      <c r="L26" s="25"/>
      <c r="M26" s="26"/>
      <c r="N26" s="25"/>
      <c r="O26" s="26"/>
      <c r="P26" s="25"/>
      <c r="Q26" s="26"/>
    </row>
    <row r="27" spans="2:19" ht="14.25" thickBot="1" thickTop="1">
      <c r="B27" s="30" t="s">
        <v>146</v>
      </c>
      <c r="C27" s="27" t="str">
        <f>IF(B27="SACHA BARON COHEN","OK",IF(ISNA(MATCH("*SACHA*",B27,0)),"A","CASI"))</f>
        <v>OK</v>
      </c>
      <c r="D27" s="30" t="s">
        <v>11</v>
      </c>
      <c r="E27" s="27" t="str">
        <f>IF(D27="VIN DIESEL","OK",IF(ISNA(MATCH("*VIN*",D27,0)),"A","CASI"))</f>
        <v>OK</v>
      </c>
      <c r="F27" s="30" t="s">
        <v>176</v>
      </c>
      <c r="G27" s="27" t="str">
        <f>IF(F27="FRANKA POTENTE","OK",IF(ISNA(MATCH("*FRAN*POT*",F27,0)),"A","CASI"))</f>
        <v>OK</v>
      </c>
      <c r="H27" s="30" t="s">
        <v>33</v>
      </c>
      <c r="I27" s="27" t="str">
        <f>IF(H27="ELIJAH WOOD","OK",IF(ISNA(MATCH("*ELIJ*W*",H27,0)),"A","CASI"))</f>
        <v>OK</v>
      </c>
      <c r="J27" s="30" t="s">
        <v>34</v>
      </c>
      <c r="K27" s="27" t="str">
        <f>IF(J27="CAMERON DIAZ","OK",IF(ISNA(MATCH("*CAMERON*",J27,0)),"A","CASI"))</f>
        <v>OK</v>
      </c>
      <c r="L27" s="30" t="s">
        <v>8</v>
      </c>
      <c r="M27" s="27" t="str">
        <f>IF(L27="SANTIAGO SEGURA","OK",IF(ISNA(MATCH("*SEGURA*",L27,0)),"A","CASI"))</f>
        <v>OK</v>
      </c>
      <c r="N27" s="30" t="s">
        <v>181</v>
      </c>
      <c r="O27" s="27" t="str">
        <f>IF(N27="MICHELLE PFEIFFER","OK",IF(ISNA(MATCH("*MICH*PF*F",N27,0)),"A","CASI"))</f>
        <v>OK</v>
      </c>
      <c r="P27" s="30" t="s">
        <v>9</v>
      </c>
      <c r="Q27" s="28" t="str">
        <f>IF(P27="HARRISON FORD","OK",IF(ISNA(MATCH("*HARR*FO*",P27,0)),"A","CASI"))</f>
        <v>OK</v>
      </c>
      <c r="S27" s="2">
        <f t="shared" si="0"/>
        <v>8</v>
      </c>
    </row>
    <row r="28" spans="2:19" ht="13.5" thickBot="1">
      <c r="B28" s="31" t="s">
        <v>31</v>
      </c>
      <c r="C28" s="29" t="str">
        <f>IF(B28="ALI G","OK",IF(ISNA(MATCH("*ALI*",B28,0)),"P","CASI"))</f>
        <v>OK</v>
      </c>
      <c r="D28" s="31" t="s">
        <v>154</v>
      </c>
      <c r="E28" s="29" t="str">
        <f>IF(D28="DOMINIC TORETTO","OK",IF(ISNA(MATCH("*DOMIN*TOR*",D28,0)),"P","CASI"))</f>
        <v>OK</v>
      </c>
      <c r="F28" s="31" t="s">
        <v>177</v>
      </c>
      <c r="G28" s="29" t="str">
        <f>IF(F28="MARIE","OK",IF(ISNA(MATCH("*RESP*",F28,0)),"P","CASI"))</f>
        <v>OK</v>
      </c>
      <c r="H28" s="31" t="s">
        <v>32</v>
      </c>
      <c r="I28" s="29" t="str">
        <f>IF(H28="FRODO BOLSON","OK",IF(ISNA(MATCH("*FRODO*",H28,0)),"P","CASI"))</f>
        <v>OK</v>
      </c>
      <c r="J28" s="31" t="s">
        <v>35</v>
      </c>
      <c r="K28" s="29" t="str">
        <f>IF(J28="MARY","OK",IF(ISNA(MATCH("*MAR*",J28,0)),"P","CASI"))</f>
        <v>OK</v>
      </c>
      <c r="L28" s="31" t="s">
        <v>36</v>
      </c>
      <c r="M28" s="29" t="str">
        <f>IF(L28="JOSE LUIS TORRENTE","OK",IF(ISNA(MATCH("*TORRENTE*",L28,0)),"P","CASI"))</f>
        <v>OK</v>
      </c>
      <c r="N28" s="31" t="s">
        <v>10</v>
      </c>
      <c r="O28" s="29" t="str">
        <f>IF(N28="CATWOMAN","OK",IF(ISNA(MATCH("*CAT*",N28,0)),"P","CASI"))</f>
        <v>OK</v>
      </c>
      <c r="P28" s="31" t="s">
        <v>92</v>
      </c>
      <c r="Q28" s="29" t="str">
        <f>IF(P28="DR. RICHARD KIMBLE","OK",IF(ISNA(MATCH("*RICH*KIM*",P28,0)),"P","CASI"))</f>
        <v>OK</v>
      </c>
      <c r="S28" s="2">
        <f t="shared" si="0"/>
        <v>8</v>
      </c>
    </row>
    <row r="29" spans="2:16" ht="16.5" thickBot="1">
      <c r="B29" s="24">
        <v>25</v>
      </c>
      <c r="C29" s="24"/>
      <c r="D29" s="24">
        <v>26</v>
      </c>
      <c r="E29" s="24"/>
      <c r="F29" s="24">
        <v>27</v>
      </c>
      <c r="G29" s="24"/>
      <c r="H29" s="24">
        <v>28</v>
      </c>
      <c r="I29" s="24"/>
      <c r="J29" s="24">
        <v>29</v>
      </c>
      <c r="K29" s="24"/>
      <c r="L29" s="24">
        <v>30</v>
      </c>
      <c r="M29" s="24"/>
      <c r="N29" s="24">
        <v>31</v>
      </c>
      <c r="O29" s="24"/>
      <c r="P29" s="24">
        <v>32</v>
      </c>
    </row>
    <row r="30" spans="2:17" ht="89.25" customHeight="1" thickBot="1" thickTop="1">
      <c r="B30" s="25"/>
      <c r="C30" s="26"/>
      <c r="D30" s="25"/>
      <c r="E30" s="26"/>
      <c r="F30" s="25"/>
      <c r="G30" s="26"/>
      <c r="H30" s="25"/>
      <c r="I30" s="26"/>
      <c r="J30" s="25"/>
      <c r="K30" s="26"/>
      <c r="L30" s="25"/>
      <c r="M30" s="26"/>
      <c r="N30" s="25"/>
      <c r="O30" s="26"/>
      <c r="P30" s="25"/>
      <c r="Q30" s="26"/>
    </row>
    <row r="31" spans="2:19" ht="14.25" thickBot="1" thickTop="1">
      <c r="B31" s="30" t="s">
        <v>14</v>
      </c>
      <c r="C31" s="27" t="str">
        <f>IF(B31="SEAN CONNERY","OK",IF(ISNA(MATCH("*CON*RY*",B31,0)),"A","CASI"))</f>
        <v>OK</v>
      </c>
      <c r="D31" s="30" t="s">
        <v>13</v>
      </c>
      <c r="E31" s="27" t="str">
        <f>IF(D31="CARRIE FISHER","OK",IF(ISNA(MATCH("*CARR*F*",D31,0)),"A","CASI"))</f>
        <v>OK</v>
      </c>
      <c r="F31" s="30" t="s">
        <v>127</v>
      </c>
      <c r="G31" s="27" t="str">
        <f>IF(F31="HUGH JACKMAN","OK",IF(ISNA(MATCH("*H*JACK**",F31,0)),"A","CASI"))</f>
        <v>OK</v>
      </c>
      <c r="H31" s="30" t="s">
        <v>37</v>
      </c>
      <c r="I31" s="27" t="str">
        <f>IF(H31="UMA THURMAN","OK",IF(ISNA(MATCH("*UMA*",H31,0)),"A","CASI"))</f>
        <v>OK</v>
      </c>
      <c r="J31" s="30" t="s">
        <v>39</v>
      </c>
      <c r="K31" s="27" t="str">
        <f>IF(J31="LEONARDO DICAPRIO","OK",IF(ISNA(MATCH("*LEONARDO*",J31,0)),"A","CASI"))</f>
        <v>OK</v>
      </c>
      <c r="L31" s="30" t="s">
        <v>93</v>
      </c>
      <c r="M31" s="27" t="str">
        <f>IF(L31="JASON STATHAM","OK",IF(ISNA(MATCH("*JAS*STAT*",L31,0)),"A","CASI"))</f>
        <v>OK</v>
      </c>
      <c r="N31" s="30" t="s">
        <v>40</v>
      </c>
      <c r="O31" s="27" t="str">
        <f>IF(N31="PAZ VEGA","OK",IF(ISNA(MATCH("*PAZ*",N31,0)),"A","CASI"))</f>
        <v>OK</v>
      </c>
      <c r="P31" s="30" t="s">
        <v>95</v>
      </c>
      <c r="Q31" s="28" t="str">
        <f>IF(P31="VINNIE JONES","OK",IF(ISNA(MATCH("*VIN*JON*",P31,0)),"A","CASI"))</f>
        <v>OK</v>
      </c>
      <c r="S31" s="2">
        <f t="shared" si="0"/>
        <v>8</v>
      </c>
    </row>
    <row r="32" spans="2:19" ht="13.5" thickBot="1">
      <c r="B32" s="31" t="s">
        <v>155</v>
      </c>
      <c r="C32" s="29" t="str">
        <f>IF(B32="ALLAN QUATERMAIN","OK",IF(ISNA(MATCH("*ALLAN*",B32,0)),"P","CASI"))</f>
        <v>OK</v>
      </c>
      <c r="D32" s="31" t="s">
        <v>12</v>
      </c>
      <c r="E32" s="29" t="str">
        <f>IF(D32="PRINCESA LEIA","OK",IF(ISNA(MATCH("*LEIA*",D32,0)),"P","CASI"))</f>
        <v>OK</v>
      </c>
      <c r="F32" s="31" t="s">
        <v>128</v>
      </c>
      <c r="G32" s="29" t="str">
        <f>IF(F32="VAN HELSING","OK",IF(ISNA(MATCH("*VAN*",F32,0)),"P","CASI"))</f>
        <v>OK</v>
      </c>
      <c r="H32" s="31" t="s">
        <v>38</v>
      </c>
      <c r="I32" s="29" t="str">
        <f>IF(H32="MAMBA NEGRA","OK",IF(ISNA(MATCH("*MAMBA*",H32,0)),"P","CASI"))</f>
        <v>OK</v>
      </c>
      <c r="J32" s="31" t="s">
        <v>187</v>
      </c>
      <c r="K32" s="29" t="str">
        <f>IF(J32="HOWARD HUGHES","OK",IF(ISNA(MATCH("*HOW*HUG*",J32,0)),"P","CASI"))</f>
        <v>OK</v>
      </c>
      <c r="L32" s="31" t="s">
        <v>94</v>
      </c>
      <c r="M32" s="29" t="str">
        <f>IF(L32="FRANK MARTIN","OK",IF(ISNA(MATCH("*FRAN*M*",L32,0)),"P","CASI"))</f>
        <v>OK</v>
      </c>
      <c r="N32" s="31" t="s">
        <v>41</v>
      </c>
      <c r="O32" s="29" t="str">
        <f>IF(N32="LUCIA","OK",IF(ISNA(MATCH("*LUC*",N32,0)),"P","CASI"))</f>
        <v>OK</v>
      </c>
      <c r="P32" s="31" t="s">
        <v>171</v>
      </c>
      <c r="Q32" s="29" t="str">
        <f>IF(P32="BIG CHRIS","OK",IF(ISNA(MATCH("*BIG C*",P32,0)),"P","CASI"))</f>
        <v>OK</v>
      </c>
      <c r="S32" s="2">
        <f t="shared" si="0"/>
        <v>8</v>
      </c>
    </row>
    <row r="33" spans="2:16" ht="16.5" thickBot="1">
      <c r="B33" s="24">
        <v>33</v>
      </c>
      <c r="C33" s="24"/>
      <c r="D33" s="24">
        <v>34</v>
      </c>
      <c r="E33" s="24"/>
      <c r="F33" s="24">
        <v>35</v>
      </c>
      <c r="G33" s="24"/>
      <c r="H33" s="24">
        <v>36</v>
      </c>
      <c r="I33" s="24"/>
      <c r="J33" s="24">
        <v>37</v>
      </c>
      <c r="K33" s="24"/>
      <c r="L33" s="24">
        <v>38</v>
      </c>
      <c r="M33" s="24"/>
      <c r="N33" s="24">
        <v>39</v>
      </c>
      <c r="O33" s="24"/>
      <c r="P33" s="24">
        <v>40</v>
      </c>
    </row>
    <row r="34" spans="2:17" ht="89.25" customHeight="1" thickBot="1" thickTop="1">
      <c r="B34" s="25"/>
      <c r="C34" s="26"/>
      <c r="D34" s="25"/>
      <c r="E34" s="26"/>
      <c r="F34" s="25"/>
      <c r="G34" s="26"/>
      <c r="H34" s="25"/>
      <c r="I34" s="26"/>
      <c r="J34" s="25"/>
      <c r="K34" s="26"/>
      <c r="L34" s="25"/>
      <c r="M34" s="26"/>
      <c r="N34" s="25"/>
      <c r="O34" s="26"/>
      <c r="P34" s="25"/>
      <c r="Q34" s="26"/>
    </row>
    <row r="35" spans="2:19" ht="14.25" thickBot="1" thickTop="1">
      <c r="B35" s="30" t="s">
        <v>42</v>
      </c>
      <c r="C35" s="27" t="str">
        <f>IF(B35="ANGELINA JOLIE","OK",IF(ISNA(MATCH("*ANGE*JOL*",B35,0)),"A","CASI"))</f>
        <v>OK</v>
      </c>
      <c r="D35" s="30" t="s">
        <v>97</v>
      </c>
      <c r="E35" s="27" t="str">
        <f>IF(D35="JAMES MARSDEN","OK",IF(ISNA(MATCH("*JAM*MAR*",D35,0)),"A","CASI"))</f>
        <v>OK</v>
      </c>
      <c r="F35" s="30" t="s">
        <v>43</v>
      </c>
      <c r="G35" s="27" t="str">
        <f>IF(F35="MILLA JOVOVICH","OK",IF(ISNA(MATCH("*MILLA*",F35,0)),"A","CASI"))</f>
        <v>OK</v>
      </c>
      <c r="H35" s="30" t="s">
        <v>44</v>
      </c>
      <c r="I35" s="27" t="str">
        <f>IF(H35="PIERCE BROSNAN","OK",IF(ISNA(MATCH("*PIERCE*",H35,0)),"A","CASI"))</f>
        <v>OK</v>
      </c>
      <c r="J35" s="30" t="s">
        <v>45</v>
      </c>
      <c r="K35" s="27" t="str">
        <f>IF(J35="NICOLAS CAGE","OK",IF(ISNA(MATCH("*CAGE*",J35,0)),"A","CASI"))</f>
        <v>OK</v>
      </c>
      <c r="L35" s="30" t="s">
        <v>46</v>
      </c>
      <c r="M35" s="27" t="str">
        <f>IF(L35="CARMEN MAURA","OK",IF(ISNA(MATCH("*CARMEN*",L35,0)),"A","CASI"))</f>
        <v>OK</v>
      </c>
      <c r="N35" s="30" t="s">
        <v>47</v>
      </c>
      <c r="O35" s="27" t="str">
        <f>IF(N35="MEL GIBSON","OK",IF(ISNA(MATCH("*MEL*",N35,0)),"A","CASI"))</f>
        <v>OK</v>
      </c>
      <c r="P35" s="30" t="s">
        <v>49</v>
      </c>
      <c r="Q35" s="28" t="str">
        <f>IF(P35="JOSE CORONADO","OK",IF(ISNA(MATCH("*CORONAD*",P35,0)),"A","CASI"))</f>
        <v>OK</v>
      </c>
      <c r="S35" s="2">
        <f t="shared" si="0"/>
        <v>8</v>
      </c>
    </row>
    <row r="36" spans="2:19" ht="13.5" thickBot="1">
      <c r="B36" s="31" t="s">
        <v>96</v>
      </c>
      <c r="C36" s="29" t="str">
        <f>IF(B36="SWAY","OK",IF(ISNA(MATCH("*S*AY*",B36,0)),"P","CASI"))</f>
        <v>OK</v>
      </c>
      <c r="D36" s="31" t="s">
        <v>98</v>
      </c>
      <c r="E36" s="29" t="str">
        <f>IF(D36="SCOTT SUMMERS","OK",IF(ISNA(MATCH("*SC*S*MM*",D36,0)),"P","CASI"))</f>
        <v>OK</v>
      </c>
      <c r="F36" s="31" t="s">
        <v>156</v>
      </c>
      <c r="G36" s="29" t="str">
        <f>IF(F36="ALICE","OK",IF(ISNA(MATCH("*AL*C*",F36,0)),"P","CASI"))</f>
        <v>OK</v>
      </c>
      <c r="H36" s="31" t="s">
        <v>203</v>
      </c>
      <c r="I36" s="29" t="str">
        <f>IF(H36="JAMES BOND","OK",IF(ISNA(MATCH("*JAMES*",H36,0)),"P","CASI"))</f>
        <v>OK</v>
      </c>
      <c r="J36" s="31" t="s">
        <v>99</v>
      </c>
      <c r="K36" s="29" t="str">
        <f>IF(J36="STANLEY GOODSPEED","OK",IF(ISNA(MATCH("*STAN*G*DSP*",J36,0)),"P","CASI"))</f>
        <v>OK</v>
      </c>
      <c r="L36" s="31" t="s">
        <v>188</v>
      </c>
      <c r="M36" s="29" t="str">
        <f>IF(L36="JULIA","OK",IF(ISNA(MATCH("*JUL*",L36,0)),"P","CASI"))</f>
        <v>OK</v>
      </c>
      <c r="N36" s="31" t="s">
        <v>48</v>
      </c>
      <c r="O36" s="29" t="str">
        <f>IF(N36="WILLIAM WALLACE","OK",IF(ISNA(MATCH("*WILL*WALL*",N36,0)),"P","CASI"))</f>
        <v>OK</v>
      </c>
      <c r="P36" s="31" t="s">
        <v>174</v>
      </c>
      <c r="Q36" s="29" t="str">
        <f>IF(P36="RAFAEL MAZAS","OK",IF(ISNA(MATCH("*RAF*MAZ*",P36,0)),"P","CASI"))</f>
        <v>OK</v>
      </c>
      <c r="S36" s="2">
        <f t="shared" si="0"/>
        <v>8</v>
      </c>
    </row>
    <row r="37" spans="2:16" ht="16.5" thickBot="1">
      <c r="B37" s="24">
        <v>41</v>
      </c>
      <c r="C37" s="24"/>
      <c r="D37" s="24">
        <v>42</v>
      </c>
      <c r="E37" s="24"/>
      <c r="F37" s="24">
        <v>43</v>
      </c>
      <c r="G37" s="24"/>
      <c r="H37" s="24">
        <v>44</v>
      </c>
      <c r="I37" s="24"/>
      <c r="J37" s="24">
        <v>45</v>
      </c>
      <c r="K37" s="24"/>
      <c r="L37" s="24">
        <v>46</v>
      </c>
      <c r="M37" s="24"/>
      <c r="N37" s="24">
        <v>47</v>
      </c>
      <c r="O37" s="24"/>
      <c r="P37" s="24">
        <v>48</v>
      </c>
    </row>
    <row r="38" spans="2:17" ht="89.25" customHeight="1" thickBot="1" thickTop="1">
      <c r="B38" s="25"/>
      <c r="C38" s="26"/>
      <c r="D38" s="25"/>
      <c r="E38" s="26"/>
      <c r="F38" s="25"/>
      <c r="G38" s="26"/>
      <c r="H38" s="25"/>
      <c r="I38" s="26"/>
      <c r="J38" s="25"/>
      <c r="K38" s="26"/>
      <c r="L38" s="25"/>
      <c r="M38" s="26"/>
      <c r="N38" s="25"/>
      <c r="O38" s="26"/>
      <c r="P38" s="25"/>
      <c r="Q38" s="26"/>
    </row>
    <row r="39" spans="2:19" ht="14.25" thickBot="1" thickTop="1">
      <c r="B39" s="30" t="s">
        <v>100</v>
      </c>
      <c r="C39" s="27" t="str">
        <f>IF(B39="KEVIN COSTNER","OK",IF(ISNA(MATCH("*KEVIN*",B39,0)),"A","CASI"))</f>
        <v>OK</v>
      </c>
      <c r="D39" s="30" t="s">
        <v>129</v>
      </c>
      <c r="E39" s="27" t="str">
        <f>IF(D39="CATE BLANCHETT","OK",IF(ISNA(MATCH("*CATE BLANC*",D39,0)),"A","CASI"))</f>
        <v>OK</v>
      </c>
      <c r="F39" s="30" t="s">
        <v>8</v>
      </c>
      <c r="G39" s="27" t="str">
        <f>IF(F39="SANTIAGO SEGURA","OK",IF(ISNA(MATCH("*SEGURA*",F39,0)),"A","CASI"))</f>
        <v>OK</v>
      </c>
      <c r="H39" s="30" t="s">
        <v>11</v>
      </c>
      <c r="I39" s="27" t="str">
        <f>IF(H39="VIN DIESEL","OK",IF(ISNA(MATCH("*VIN*",H39,0)),"A","CASI"))</f>
        <v>OK</v>
      </c>
      <c r="J39" s="30" t="s">
        <v>201</v>
      </c>
      <c r="K39" s="27" t="str">
        <f>IF(J39="KATE WINSLET","OK",IF(ISNA(MATCH("*KATE W*",J39,0)),"A","CASI"))</f>
        <v>OK</v>
      </c>
      <c r="L39" s="30" t="s">
        <v>52</v>
      </c>
      <c r="M39" s="27" t="str">
        <f>IF(L39="SAMUEL L. JACKSON","OK",IF(ISNA(MATCH("*SAMUEL*",L39,0)),"A","CASI"))</f>
        <v>OK</v>
      </c>
      <c r="N39" s="30" t="s">
        <v>6</v>
      </c>
      <c r="O39" s="27" t="str">
        <f>IF(N39="JOHN TRAVOLTA","OK",IF(ISNA(MATCH("*TRAV*",N39,0)),"A","CASI"))</f>
        <v>OK</v>
      </c>
      <c r="P39" s="30" t="s">
        <v>194</v>
      </c>
      <c r="Q39" s="28" t="str">
        <f>IF(P39="VICTORIA ABRIL","OK",IF(ISNA(MATCH("*VICT*AB*",P39,0)),"A","CASI"))</f>
        <v>OK</v>
      </c>
      <c r="S39" s="2">
        <f t="shared" si="0"/>
        <v>8</v>
      </c>
    </row>
    <row r="40" spans="2:19" ht="13.5" thickBot="1">
      <c r="B40" s="31" t="s">
        <v>101</v>
      </c>
      <c r="C40" s="29" t="str">
        <f>IF(B40="WYATT EARP","OK",IF(ISNA(MATCH("*WY*EAR*",B40,0)),"P","CASI"))</f>
        <v>OK</v>
      </c>
      <c r="D40" s="31" t="s">
        <v>50</v>
      </c>
      <c r="E40" s="29" t="str">
        <f>IF(D40="GALADRIEL","OK",IF(ISNA(MATCH("*GALAD*",D40,0)),"P","CASI"))</f>
        <v>OK</v>
      </c>
      <c r="F40" s="31" t="s">
        <v>167</v>
      </c>
      <c r="G40" s="29" t="str">
        <f>IF(F40="JOSE MARI","OK",IF(ISNA(MATCH("*JOSE*MAR*",F40,0)),"P","CASI"))</f>
        <v>OK</v>
      </c>
      <c r="H40" s="31" t="s">
        <v>51</v>
      </c>
      <c r="I40" s="29" t="str">
        <f>IF(H40="RIDDICK","OK",IF(ISNA(MATCH("*RID*K*",H40,0)),"P","CASI"))</f>
        <v>OK</v>
      </c>
      <c r="J40" s="31" t="s">
        <v>157</v>
      </c>
      <c r="K40" s="29" t="str">
        <f>IF(J40="ROSE DEWITT BUKATER","OK",IF(ISNA(MATCH("*ROSE D*",J40,0)),"P","CASI"))</f>
        <v>OK</v>
      </c>
      <c r="L40" s="31" t="s">
        <v>158</v>
      </c>
      <c r="M40" s="29" t="str">
        <f>IF(L40="WEST","OK",IF(ISNA(MATCH("*WES*",L40,0)),"P","CASI"))</f>
        <v>OK</v>
      </c>
      <c r="N40" s="31" t="s">
        <v>189</v>
      </c>
      <c r="O40" s="29" t="str">
        <f>IF(N40="TONY MANERO","OK",IF(ISNA(MATCH("*TONY*",N40,0)),"P","CASI"))</f>
        <v>OK</v>
      </c>
      <c r="P40" s="31" t="s">
        <v>195</v>
      </c>
      <c r="Q40" s="29" t="str">
        <f>IF(P40="ANDREA CARACORTADA","OK",IF(ISNA(MATCH("*ANDR*CARA*",P40,0)),"P","CASI"))</f>
        <v>OK</v>
      </c>
      <c r="S40" s="2">
        <f t="shared" si="0"/>
        <v>8</v>
      </c>
    </row>
    <row r="41" spans="2:16" ht="16.5" thickBot="1">
      <c r="B41" s="24">
        <v>49</v>
      </c>
      <c r="C41" s="24"/>
      <c r="D41" s="24">
        <v>50</v>
      </c>
      <c r="E41" s="24"/>
      <c r="F41" s="24">
        <v>51</v>
      </c>
      <c r="G41" s="24"/>
      <c r="H41" s="24">
        <v>52</v>
      </c>
      <c r="I41" s="24"/>
      <c r="J41" s="24">
        <v>53</v>
      </c>
      <c r="K41" s="24"/>
      <c r="L41" s="24">
        <v>54</v>
      </c>
      <c r="M41" s="24"/>
      <c r="N41" s="24">
        <v>55</v>
      </c>
      <c r="O41" s="24"/>
      <c r="P41" s="24">
        <v>56</v>
      </c>
    </row>
    <row r="42" spans="2:17" ht="89.25" customHeight="1" thickBot="1" thickTop="1">
      <c r="B42" s="25"/>
      <c r="C42" s="26"/>
      <c r="D42" s="25"/>
      <c r="E42" s="26"/>
      <c r="F42" s="25"/>
      <c r="G42" s="26"/>
      <c r="H42" s="25"/>
      <c r="I42" s="26"/>
      <c r="J42" s="25"/>
      <c r="K42" s="26"/>
      <c r="L42" s="25"/>
      <c r="M42" s="26"/>
      <c r="N42" s="25"/>
      <c r="O42" s="26"/>
      <c r="P42" s="25"/>
      <c r="Q42" s="26"/>
    </row>
    <row r="43" spans="2:19" ht="14.25" thickBot="1" thickTop="1">
      <c r="B43" s="30" t="s">
        <v>15</v>
      </c>
      <c r="C43" s="27" t="str">
        <f>IF(B43="EDUARDO NORIEGA","OK",IF(ISNA(MATCH("*ED*NOR*",B43,0)),"A","CASI"))</f>
        <v>OK</v>
      </c>
      <c r="D43" s="30" t="s">
        <v>53</v>
      </c>
      <c r="E43" s="27" t="str">
        <f>IF(D43="ANTHONY HOPKINS","OK",IF(ISNA(MATCH("*ANT*HOP*",D43,0)),"A","CASI"))</f>
        <v>OK</v>
      </c>
      <c r="F43" s="30" t="s">
        <v>204</v>
      </c>
      <c r="G43" s="27" t="str">
        <f>IF(F43="MICHELLE RODRIGUEZ","OK",IF(ISNA(MATCH("*MICH*ROD*",F43,0)),"A","CASI"))</f>
        <v>OK</v>
      </c>
      <c r="H43" s="30" t="s">
        <v>54</v>
      </c>
      <c r="I43" s="27" t="str">
        <f>IF(H43="LESLIE NIELSEN","OK",IF(ISNA(MATCH("*LESLIE*",H43,0)),"A","CASI"))</f>
        <v>OK</v>
      </c>
      <c r="J43" s="30" t="s">
        <v>207</v>
      </c>
      <c r="K43" s="27" t="str">
        <f>IF(J43="SHANNON ELIZABETH","OK",IF(ISNA(MATCH("*SHAN*ELIZ",J43,0)),"A","CASI"))</f>
        <v>OK</v>
      </c>
      <c r="L43" s="30" t="s">
        <v>56</v>
      </c>
      <c r="M43" s="27" t="str">
        <f>IF(L43="MORGAN FREEMAN","OK",IF(ISNA(MATCH("*MORGAN*",L43,0)),"A","CASI"))</f>
        <v>OK</v>
      </c>
      <c r="N43" s="30" t="s">
        <v>130</v>
      </c>
      <c r="O43" s="27" t="str">
        <f>IF(N43="BRAD PITT","OK",IF(ISNA(MATCH("*BRAD*",N43,0)),"A","CASI"))</f>
        <v>OK</v>
      </c>
      <c r="P43" s="30" t="s">
        <v>104</v>
      </c>
      <c r="Q43" s="28" t="str">
        <f>IF(P43="GEENA DAVIS","OK",IF(ISNA(MATCH("*G*NA*DAV*",P43,0)),"A","CASI"))</f>
        <v>OK</v>
      </c>
      <c r="S43" s="2">
        <f t="shared" si="0"/>
        <v>8</v>
      </c>
    </row>
    <row r="44" spans="2:19" ht="13.5" thickBot="1">
      <c r="B44" s="31" t="s">
        <v>102</v>
      </c>
      <c r="C44" s="29" t="str">
        <f>IF(B44="EL LOBO","OK",IF(ISNA(MATCH("*LOBO*",B44,0)),"P","CASI"))</f>
        <v>OK</v>
      </c>
      <c r="D44" s="31" t="s">
        <v>103</v>
      </c>
      <c r="E44" s="29" t="str">
        <f>IF(D44="DR. HANNIBAL LECTER","OK",IF(ISNA(MATCH("*HAN*LEC*",D44,0)),"P","CASI"))</f>
        <v>OK</v>
      </c>
      <c r="F44" s="31" t="s">
        <v>205</v>
      </c>
      <c r="G44" s="29" t="str">
        <f>IF(F44="RAIN","OK",IF(ISNA(MATCH("*R*N*",F44,0)),"P","CASI"))</f>
        <v>OK</v>
      </c>
      <c r="H44" s="31" t="s">
        <v>55</v>
      </c>
      <c r="I44" s="29" t="str">
        <f>IF(H44="MR. MAGOO","OK",IF(ISNA(MATCH("*MAG*",H44,0)),"P","CASI"))</f>
        <v>OK</v>
      </c>
      <c r="J44" s="31" t="s">
        <v>206</v>
      </c>
      <c r="K44" s="29" t="str">
        <f>IF(J44="NADIA","OK",IF(ISNA(MATCH("*NAD*",J44,0)),"P","CASI"))</f>
        <v>OK</v>
      </c>
      <c r="L44" s="31" t="s">
        <v>190</v>
      </c>
      <c r="M44" s="29" t="str">
        <f>IF(L44="WILLIAM SOMERSET","OK",IF(ISNA(MATCH("*WILL*SOM*",L44,0)),"P","CASI"))</f>
        <v>OK</v>
      </c>
      <c r="N44" s="31" t="s">
        <v>131</v>
      </c>
      <c r="O44" s="29" t="str">
        <f>IF(N44="AQUILES","OK",IF(ISNA(MATCH("*A*LES*",N44,0)),"P","CASI"))</f>
        <v>OK</v>
      </c>
      <c r="P44" s="31" t="s">
        <v>105</v>
      </c>
      <c r="Q44" s="29" t="str">
        <f>IF(P44="THELMA","OK",IF(ISNA(MATCH("*T*MA*",P44,0)),"P","CASI"))</f>
        <v>OK</v>
      </c>
      <c r="S44" s="2">
        <f t="shared" si="0"/>
        <v>8</v>
      </c>
    </row>
    <row r="45" spans="2:16" ht="16.5" thickBot="1">
      <c r="B45" s="24">
        <v>57</v>
      </c>
      <c r="C45" s="24"/>
      <c r="D45" s="24">
        <v>58</v>
      </c>
      <c r="E45" s="24"/>
      <c r="F45" s="24">
        <v>59</v>
      </c>
      <c r="G45" s="24"/>
      <c r="H45" s="24">
        <v>60</v>
      </c>
      <c r="I45" s="24"/>
      <c r="J45" s="24">
        <v>61</v>
      </c>
      <c r="K45" s="24"/>
      <c r="L45" s="24">
        <v>62</v>
      </c>
      <c r="M45" s="24"/>
      <c r="N45" s="24">
        <v>63</v>
      </c>
      <c r="O45" s="24"/>
      <c r="P45" s="24">
        <v>64</v>
      </c>
    </row>
    <row r="46" spans="2:17" ht="89.25" customHeight="1" thickBot="1" thickTop="1">
      <c r="B46" s="25"/>
      <c r="C46" s="26"/>
      <c r="D46" s="25"/>
      <c r="E46" s="26"/>
      <c r="F46" s="25"/>
      <c r="G46" s="26"/>
      <c r="H46" s="25"/>
      <c r="I46" s="26"/>
      <c r="J46" s="25"/>
      <c r="K46" s="26"/>
      <c r="L46" s="25"/>
      <c r="M46" s="26"/>
      <c r="N46" s="25"/>
      <c r="O46" s="26"/>
      <c r="P46" s="25"/>
      <c r="Q46" s="26"/>
    </row>
    <row r="47" spans="2:19" ht="14.25" thickBot="1" thickTop="1">
      <c r="B47" s="30" t="s">
        <v>147</v>
      </c>
      <c r="C47" s="27" t="str">
        <f>IF(B47="BEN AFFLECK","OK",IF(ISNA(MATCH("*BEN AF*",B47,0)),"A","CASI"))</f>
        <v>OK</v>
      </c>
      <c r="D47" s="30" t="s">
        <v>57</v>
      </c>
      <c r="E47" s="27" t="str">
        <f>IF(D47="ANTONIO BANDERAS","OK",IF(ISNA(MATCH("*BANDER*",D47,0)),"A","CASI"))</f>
        <v>OK</v>
      </c>
      <c r="F47" s="30" t="s">
        <v>108</v>
      </c>
      <c r="G47" s="27" t="str">
        <f>IF(F47="HEATHER GRAHAM","OK",IF(ISNA(MATCH("*HEA*GRA*",F47,0)),"A","CASI"))</f>
        <v>OK</v>
      </c>
      <c r="H47" s="30" t="s">
        <v>148</v>
      </c>
      <c r="I47" s="27" t="str">
        <f>IF(H47="DENISE RICHARDS","OK",IF(ISNA(MATCH("*DENISE*",H47,0)),"A","CASI"))</f>
        <v>OK</v>
      </c>
      <c r="J47" s="30" t="s">
        <v>58</v>
      </c>
      <c r="K47" s="27" t="str">
        <f>IF(J47="COLIN FARRELL","OK",IF(ISNA(MATCH("*COLIN FAR*L*",J47,0)),"A","CASI"))</f>
        <v>OK</v>
      </c>
      <c r="L47" s="30" t="s">
        <v>110</v>
      </c>
      <c r="M47" s="27" t="str">
        <f>IF(L47="LAUREN HOLLY","OK",IF(ISNA(MATCH("*LAUREN*",L47,0)),"A","CASI"))</f>
        <v>OK</v>
      </c>
      <c r="N47" s="30" t="s">
        <v>60</v>
      </c>
      <c r="O47" s="27" t="str">
        <f>IF(N47="SYLVESTER STALLONE","OK",IF(ISNA(MATCH("*S*VESTER*",N47,0)),"A","CASI"))</f>
        <v>OK</v>
      </c>
      <c r="P47" s="30" t="s">
        <v>30</v>
      </c>
      <c r="Q47" s="28" t="str">
        <f>IF(P47="TOM HANKS","OK",IF(ISNA(MATCH("*TOM H*",P47,0)),"A","CASI"))</f>
        <v>OK</v>
      </c>
      <c r="S47" s="2">
        <f t="shared" si="0"/>
        <v>8</v>
      </c>
    </row>
    <row r="48" spans="2:19" ht="13.5" thickBot="1">
      <c r="B48" s="31" t="s">
        <v>106</v>
      </c>
      <c r="C48" s="29" t="str">
        <f>IF(B48="A. J. FROST","OK",IF(ISNA(MATCH("*A*J**",B48,0)),"P","CASI"))</f>
        <v>OK</v>
      </c>
      <c r="D48" s="31" t="s">
        <v>107</v>
      </c>
      <c r="E48" s="29" t="str">
        <f>IF(D48="MIGUEL BAIN","OK",IF(ISNA(MATCH("*MIG*B*",D48,0)),"P","CASI"))</f>
        <v>OK</v>
      </c>
      <c r="F48" s="31" t="s">
        <v>170</v>
      </c>
      <c r="G48" s="29" t="str">
        <f>IF(F48="MARIFELACION","OK",IF(ISNA(MATCH("*MARIFE*",F48,0)),"P","CASI"))</f>
        <v>OK</v>
      </c>
      <c r="H48" s="31" t="s">
        <v>109</v>
      </c>
      <c r="I48" s="29" t="str">
        <f>IF(H48="CARMEN IBANEZ","OK",IF(ISNA(MATCH("*CARMEN*",H48,0)),"P","CASI"))</f>
        <v>OK</v>
      </c>
      <c r="J48" s="31" t="s">
        <v>59</v>
      </c>
      <c r="K48" s="29" t="str">
        <f>IF(J48="ALEJANDRO MAGNO","OK",IF(ISNA(MATCH("*ALE*",J48,0)),"P","CASI"))</f>
        <v>OK</v>
      </c>
      <c r="L48" s="31" t="s">
        <v>111</v>
      </c>
      <c r="M48" s="29" t="str">
        <f>IF(L48="MARY SWANSON","OK",IF(ISNA(MATCH("*MAR*SW*",L48,0)),"P","CASI"))</f>
        <v>OK</v>
      </c>
      <c r="N48" s="31" t="s">
        <v>61</v>
      </c>
      <c r="O48" s="29" t="str">
        <f>IF(N48="JOHN RAMBO","OK",IF(ISNA(MATCH("*RAMBO*",N48,0)),"P","CASI"))</f>
        <v>OK</v>
      </c>
      <c r="P48" s="31" t="s">
        <v>202</v>
      </c>
      <c r="Q48" s="29" t="str">
        <f>IF(P48="PROFESOR GOLDTHWAIT HIGGINSON DORR","OK",IF(ISNA(MATCH("*RESP*",P48,0)),"P","CASI"))</f>
        <v>OK</v>
      </c>
      <c r="S48" s="2">
        <f t="shared" si="0"/>
        <v>8</v>
      </c>
    </row>
    <row r="49" spans="2:16" ht="16.5" thickBot="1">
      <c r="B49" s="24">
        <v>65</v>
      </c>
      <c r="C49" s="24"/>
      <c r="D49" s="24">
        <v>66</v>
      </c>
      <c r="E49" s="24"/>
      <c r="F49" s="24">
        <v>67</v>
      </c>
      <c r="G49" s="24"/>
      <c r="H49" s="24">
        <v>68</v>
      </c>
      <c r="I49" s="24"/>
      <c r="J49" s="24">
        <v>69</v>
      </c>
      <c r="K49" s="24"/>
      <c r="L49" s="24">
        <v>70</v>
      </c>
      <c r="M49" s="24"/>
      <c r="N49" s="24">
        <v>71</v>
      </c>
      <c r="O49" s="24"/>
      <c r="P49" s="24">
        <v>72</v>
      </c>
    </row>
    <row r="50" spans="2:17" ht="89.25" customHeight="1" thickBot="1" thickTop="1">
      <c r="B50" s="25"/>
      <c r="C50" s="26"/>
      <c r="D50" s="25"/>
      <c r="E50" s="26"/>
      <c r="F50" s="25"/>
      <c r="G50" s="26"/>
      <c r="H50" s="25"/>
      <c r="I50" s="26"/>
      <c r="J50" s="25"/>
      <c r="K50" s="26"/>
      <c r="L50" s="25"/>
      <c r="M50" s="26"/>
      <c r="N50" s="25"/>
      <c r="O50" s="26"/>
      <c r="P50" s="25"/>
      <c r="Q50" s="26"/>
    </row>
    <row r="51" spans="2:19" ht="14.25" thickBot="1" thickTop="1">
      <c r="B51" s="30" t="s">
        <v>62</v>
      </c>
      <c r="C51" s="27" t="str">
        <f>IF(B51="MIKE MYERS","OK",IF(ISNA(MATCH("*MIKE*",B51,0)),"A","CASI"))</f>
        <v>OK</v>
      </c>
      <c r="D51" s="30" t="s">
        <v>182</v>
      </c>
      <c r="E51" s="27" t="str">
        <f>IF(D51="BENITO POCINO","OK",IF(ISNA(MATCH("*BENITO*",D51,0)),"A","CASI"))</f>
        <v>OK</v>
      </c>
      <c r="F51" s="30" t="s">
        <v>60</v>
      </c>
      <c r="G51" s="27" t="str">
        <f>IF(F51="SYLVESTER STALLONE","OK",IF(ISNA(MATCH("*STAL**",F51,0)),"A","CASI"))</f>
        <v>OK</v>
      </c>
      <c r="H51" s="30" t="s">
        <v>87</v>
      </c>
      <c r="I51" s="27" t="str">
        <f>IF(H51="AL PACINO","OK",IF(ISNA(MATCH("*PAC*",H51,0)),"A","CASI"))</f>
        <v>OK</v>
      </c>
      <c r="J51" s="30" t="s">
        <v>208</v>
      </c>
      <c r="K51" s="27" t="str">
        <f>IF(J51="RADHA MITCHELL","OK",IF(ISNA(MATCH("*RADHA*",J51,0)),"A","CASI"))</f>
        <v>OK</v>
      </c>
      <c r="L51" s="30" t="s">
        <v>183</v>
      </c>
      <c r="M51" s="27" t="str">
        <f>IF(L51="CLAIRE DANES","OK",IF(ISNA(MATCH("*CLAIRE*",L51,0)),"A","CASI"))</f>
        <v>OK</v>
      </c>
      <c r="N51" s="30" t="s">
        <v>112</v>
      </c>
      <c r="O51" s="27" t="str">
        <f>IF(N51="GARY SINISE","OK",IF(ISNA(MATCH("*GARY*",N51,0)),"A","CASI"))</f>
        <v>OK</v>
      </c>
      <c r="P51" s="30" t="s">
        <v>65</v>
      </c>
      <c r="Q51" s="28" t="str">
        <f>IF(P51="RUSSELL CROWE","OK",IF(ISNA(MATCH("*RUS*L*",P51,0)),"A","CASI"))</f>
        <v>OK</v>
      </c>
      <c r="S51" s="2">
        <f t="shared" si="0"/>
        <v>8</v>
      </c>
    </row>
    <row r="52" spans="2:19" ht="13.5" thickBot="1">
      <c r="B52" s="31" t="s">
        <v>17</v>
      </c>
      <c r="C52" s="29" t="str">
        <f>IF(B52="AUSTIN POWERS","OK",IF(ISNA(MATCH("*AUSTIN POWERS*",B52,0)),"P","CASI"))</f>
        <v>OK</v>
      </c>
      <c r="D52" s="31" t="s">
        <v>16</v>
      </c>
      <c r="E52" s="29" t="str">
        <f>IF(D52="MORTADELO","OK",IF(ISNA(MATCH("*MORTA*",D52,0)),"P","CASI"))</f>
        <v>OK</v>
      </c>
      <c r="F52" s="31" t="s">
        <v>63</v>
      </c>
      <c r="G52" s="29" t="str">
        <f>IF(F52="ROCKY BALBOA","OK",IF(ISNA(MATCH("*ROCKY*",F52,0)),"P","CASI"))</f>
        <v>OK</v>
      </c>
      <c r="H52" s="31" t="s">
        <v>164</v>
      </c>
      <c r="I52" s="29" t="str">
        <f>IF(H52="VINCENT HANNA","OK",IF(ISNA(MATCH("*VINC*HAN*",H52,0)),"P","CASI"))</f>
        <v>OK</v>
      </c>
      <c r="J52" s="31" t="s">
        <v>209</v>
      </c>
      <c r="K52" s="29" t="str">
        <f>IF(J52="CAROLYN FRY","OK",IF(ISNA(MATCH("*CAR*FR*",J52,0)),"P","CASI"))</f>
        <v>OK</v>
      </c>
      <c r="L52" s="31" t="s">
        <v>64</v>
      </c>
      <c r="M52" s="29" t="str">
        <f>IF(L52="JULIETA","OK",IF(ISNA(MATCH("*JULIET*",L52,0)),"P","CASI"))</f>
        <v>OK</v>
      </c>
      <c r="N52" s="31" t="s">
        <v>113</v>
      </c>
      <c r="O52" s="29" t="str">
        <f>IF(N52="KEVIN DUNNE","OK",IF(ISNA(MATCH("*KEVIN*",N52,0)),"P","CASI"))</f>
        <v>OK</v>
      </c>
      <c r="P52" s="31" t="s">
        <v>66</v>
      </c>
      <c r="Q52" s="29" t="str">
        <f>IF(P52="MAXIMO","OK",IF(ISNA(MATCH("*MAX*",P52,0)),"P","CASI"))</f>
        <v>OK</v>
      </c>
      <c r="S52" s="2">
        <f t="shared" si="0"/>
        <v>8</v>
      </c>
    </row>
    <row r="53" spans="2:16" ht="16.5" thickBot="1">
      <c r="B53" s="24">
        <v>73</v>
      </c>
      <c r="C53" s="24"/>
      <c r="D53" s="24">
        <v>74</v>
      </c>
      <c r="E53" s="24"/>
      <c r="F53" s="24">
        <v>75</v>
      </c>
      <c r="G53" s="24"/>
      <c r="H53" s="24">
        <v>76</v>
      </c>
      <c r="I53" s="24"/>
      <c r="J53" s="24">
        <v>77</v>
      </c>
      <c r="K53" s="24"/>
      <c r="L53" s="24">
        <v>78</v>
      </c>
      <c r="M53" s="24"/>
      <c r="N53" s="24">
        <v>79</v>
      </c>
      <c r="O53" s="24"/>
      <c r="P53" s="24">
        <v>80</v>
      </c>
    </row>
    <row r="54" spans="2:17" ht="89.25" customHeight="1" thickBot="1" thickTop="1">
      <c r="B54" s="25"/>
      <c r="C54" s="26"/>
      <c r="D54" s="25"/>
      <c r="E54" s="26"/>
      <c r="F54" s="25"/>
      <c r="G54" s="26"/>
      <c r="H54" s="25"/>
      <c r="I54" s="26"/>
      <c r="J54" s="25"/>
      <c r="K54" s="26"/>
      <c r="L54" s="25"/>
      <c r="M54" s="26"/>
      <c r="N54" s="25"/>
      <c r="O54" s="26"/>
      <c r="P54" s="25"/>
      <c r="Q54" s="26"/>
    </row>
    <row r="55" spans="2:19" ht="14.25" thickBot="1" thickTop="1">
      <c r="B55" s="30" t="s">
        <v>114</v>
      </c>
      <c r="C55" s="27" t="str">
        <f>IF(B55="DANIEL DAY LEWIS","OK",IF(ISNA(MATCH("*DANIEL*",B55,0)),"A","CASI"))</f>
        <v>OK</v>
      </c>
      <c r="D55" s="30" t="s">
        <v>115</v>
      </c>
      <c r="E55" s="27" t="str">
        <f>IF(D55="JOAQUIN PHOENIX","OK",IF(ISNA(MATCH("*JOAQUIN*",D55,0)),"A","CASI"))</f>
        <v>OK</v>
      </c>
      <c r="F55" s="30" t="s">
        <v>67</v>
      </c>
      <c r="G55" s="27" t="str">
        <f>IF(F55="WESLEY SNIPES","OK",IF(ISNA(MATCH("*WES*SN*",F55,0)),"A","CASI"))</f>
        <v>OK</v>
      </c>
      <c r="H55" s="30" t="s">
        <v>117</v>
      </c>
      <c r="I55" s="27" t="str">
        <f>IF(H55="LINDA HAMILTON","OK",IF(ISNA(MATCH("*HAMILT*",H55,0)),"A","CASI"))</f>
        <v>OK</v>
      </c>
      <c r="J55" s="30" t="s">
        <v>86</v>
      </c>
      <c r="K55" s="27" t="str">
        <f>IF(J55="ARMANDO DE RAZZA","OK",IF(ISNA(MATCH("*ARMANDO*",J55,0)),"A","CASI"))</f>
        <v>OK</v>
      </c>
      <c r="L55" s="30" t="s">
        <v>149</v>
      </c>
      <c r="M55" s="27" t="str">
        <f>IF(L55="IAN MCKELLEN","OK",IF(ISNA(MATCH("*IAN*",L55,0)),"A","CASI"))</f>
        <v>OK</v>
      </c>
      <c r="N55" s="30" t="s">
        <v>198</v>
      </c>
      <c r="O55" s="27" t="str">
        <f>IF(N55="HILARY SWANK","OK",IF(ISNA(MATCH("*HILAR*SW*",N55,0)),"A","CASI"))</f>
        <v>OK</v>
      </c>
      <c r="P55" s="30" t="s">
        <v>196</v>
      </c>
      <c r="Q55" s="28" t="str">
        <f>IF(P55="DIANE VENORA","OK",IF(ISNA(MATCH("*DIANE*",P55,0)),"A","CASI"))</f>
        <v>OK</v>
      </c>
      <c r="S55" s="2">
        <f t="shared" si="0"/>
        <v>8</v>
      </c>
    </row>
    <row r="56" spans="2:19" ht="13.5" thickBot="1">
      <c r="B56" s="31" t="s">
        <v>169</v>
      </c>
      <c r="C56" s="29" t="str">
        <f>IF(B56="BILL EL CARNICERO","OK",IF(ISNA(MATCH("*BILL*",B56,0)),"P","CASI"))</f>
        <v>OK</v>
      </c>
      <c r="D56" s="31" t="s">
        <v>116</v>
      </c>
      <c r="E56" s="29" t="str">
        <f>IF(D56="LUCIUS HUNT","OK",IF(ISNA(MATCH("*LUCU*H*",D56,0)),"P","CASI"))</f>
        <v>OK</v>
      </c>
      <c r="F56" s="31" t="s">
        <v>68</v>
      </c>
      <c r="G56" s="29" t="str">
        <f>IF(F56="BLADE","OK",IF(ISNA(MATCH("*BLAD*",F56,0)),"P","CASI"))</f>
        <v>OK</v>
      </c>
      <c r="H56" s="31" t="s">
        <v>118</v>
      </c>
      <c r="I56" s="29" t="str">
        <f>IF(H56="SARAH CONNOR","OK",IF(ISNA(MATCH("*SARA*CON",H56,0)),"P","CASI"))</f>
        <v>OK</v>
      </c>
      <c r="J56" s="31" t="s">
        <v>191</v>
      </c>
      <c r="K56" s="29" t="str">
        <f>IF(J56="PROFESOR CAVAN","OK",IF(ISNA(MATCH("*CA*AN*",J56,0)),"P","CASI"))</f>
        <v>OK</v>
      </c>
      <c r="L56" s="31" t="s">
        <v>69</v>
      </c>
      <c r="M56" s="29" t="str">
        <f>IF(L56="GANDALF","OK",IF(ISNA(MATCH("*GAND*",L56,0)),"P","CASI"))</f>
        <v>OK</v>
      </c>
      <c r="N56" s="31" t="s">
        <v>199</v>
      </c>
      <c r="O56" s="29" t="str">
        <f>IF(N56="MAGGIE FITZGERALD","OK",IF(ISNA(MATCH("*MAG*FIT*",N56,0)),"P","CASI"))</f>
        <v>OK</v>
      </c>
      <c r="P56" s="31" t="s">
        <v>197</v>
      </c>
      <c r="Q56" s="29" t="str">
        <f>IF(P56="MAYOR VALENTINA KOSLOVA","OK",IF(ISNA(MATCH("*VALENT*KOS*",P56,0)),"P","CASI"))</f>
        <v>OK</v>
      </c>
      <c r="S56" s="2">
        <f t="shared" si="0"/>
        <v>8</v>
      </c>
    </row>
    <row r="57" spans="2:16" ht="16.5" thickBot="1">
      <c r="B57" s="24">
        <v>81</v>
      </c>
      <c r="C57" s="24"/>
      <c r="D57" s="24">
        <v>82</v>
      </c>
      <c r="E57" s="24"/>
      <c r="F57" s="24">
        <v>83</v>
      </c>
      <c r="G57" s="24"/>
      <c r="H57" s="24">
        <v>84</v>
      </c>
      <c r="I57" s="24"/>
      <c r="J57" s="24">
        <v>85</v>
      </c>
      <c r="K57" s="24"/>
      <c r="L57" s="24">
        <v>86</v>
      </c>
      <c r="M57" s="24"/>
      <c r="N57" s="24">
        <v>87</v>
      </c>
      <c r="O57" s="24"/>
      <c r="P57" s="24">
        <v>88</v>
      </c>
    </row>
    <row r="58" spans="2:17" ht="89.25" customHeight="1" thickBot="1" thickTop="1">
      <c r="B58" s="25"/>
      <c r="C58" s="26"/>
      <c r="D58" s="25"/>
      <c r="E58" s="26"/>
      <c r="F58" s="25"/>
      <c r="G58" s="26"/>
      <c r="H58" s="25"/>
      <c r="I58" s="26"/>
      <c r="J58" s="25"/>
      <c r="K58" s="26"/>
      <c r="L58" s="25"/>
      <c r="M58" s="26"/>
      <c r="N58" s="25"/>
      <c r="O58" s="26"/>
      <c r="P58" s="25"/>
      <c r="Q58" s="26"/>
    </row>
    <row r="59" spans="2:19" ht="14.25" thickBot="1" thickTop="1">
      <c r="B59" s="30" t="s">
        <v>70</v>
      </c>
      <c r="C59" s="27" t="str">
        <f>IF(B59="SALMA HAYEK","OK",IF(ISNA(MATCH("*SALMA*",B59,0)),"A","CASI"))</f>
        <v>OK</v>
      </c>
      <c r="D59" s="30" t="s">
        <v>71</v>
      </c>
      <c r="E59" s="27" t="str">
        <f>IF(D59="LIAM NEESON","OK",IF(ISNA(MATCH("*LIAM*",D59,0)),"A","CASI"))</f>
        <v>OK</v>
      </c>
      <c r="F59" s="30" t="s">
        <v>72</v>
      </c>
      <c r="G59" s="27" t="str">
        <f>IF(F59="GABINO DIEGO","OK",IF(ISNA(MATCH("*GABINO*",F59,0)),"A","CASI"))</f>
        <v>OK</v>
      </c>
      <c r="H59" s="30" t="s">
        <v>74</v>
      </c>
      <c r="I59" s="27" t="str">
        <f>IF(H59="HALLE BERRY","OK",IF(ISNA(MATCH("*HALLE*",H59,0)),"A","CASI"))</f>
        <v>OK</v>
      </c>
      <c r="J59" s="30" t="s">
        <v>211</v>
      </c>
      <c r="K59" s="27" t="str">
        <f>IF(J59="MONET MAZUR","OK",IF(ISNA(MATCH("*RESP*",J59,0)),"A","CASI"))</f>
        <v>OK</v>
      </c>
      <c r="L59" s="30" t="s">
        <v>120</v>
      </c>
      <c r="M59" s="27" t="str">
        <f>IF(L59="BUD SPENCER","OK",IF(ISNA(MATCH("*BUD*",L59,0)),"A","CASI"))</f>
        <v>OK</v>
      </c>
      <c r="N59" s="30" t="s">
        <v>200</v>
      </c>
      <c r="O59" s="27" t="str">
        <f>IF(N59="MARLON BRANDO","OK",IF(ISNA(MATCH("*MARLO*BR*",N59,0)),"A","CASI"))</f>
        <v>OK</v>
      </c>
      <c r="P59" s="30" t="s">
        <v>122</v>
      </c>
      <c r="Q59" s="28" t="str">
        <f>IF(P59="TOMMY LEE JONES","OK",IF(ISNA(MATCH("*TOM*LEE*J*",P59,0)),"A","CASI"))</f>
        <v>OK</v>
      </c>
      <c r="S59" s="2">
        <f t="shared" si="0"/>
        <v>8</v>
      </c>
    </row>
    <row r="60" spans="2:19" ht="13.5" thickBot="1">
      <c r="B60" s="31" t="s">
        <v>159</v>
      </c>
      <c r="C60" s="29" t="str">
        <f>IF(B60="RITA ESCOBAR","OK",IF(ISNA(MATCH("*RITA*",B60,0)),"P","CASI"))</f>
        <v>OK</v>
      </c>
      <c r="D60" s="31" t="s">
        <v>119</v>
      </c>
      <c r="E60" s="29" t="str">
        <f>IF(D60="QUI GON JINN","OK",IF(ISNA(MATCH("*QUI*G*",D60,0)),"P","CASI"))</f>
        <v>OK</v>
      </c>
      <c r="F60" s="31" t="s">
        <v>73</v>
      </c>
      <c r="G60" s="29" t="str">
        <f>IF(F60="CUCO","OK",IF(ISNA(MATCH("*U*O*",F60,0)),"P","CASI"))</f>
        <v>OK</v>
      </c>
      <c r="H60" s="31" t="s">
        <v>192</v>
      </c>
      <c r="I60" s="29" t="str">
        <f>IF(H60="JINX","OK",IF(ISNA(MATCH("*IN*",H60,0)),"P","CASI"))</f>
        <v>OK</v>
      </c>
      <c r="J60" s="31" t="s">
        <v>210</v>
      </c>
      <c r="K60" s="29" t="str">
        <f>IF(J60="SHANE","OK",IF(ISNA(MATCH("*S*NE*",J60,0)),"P","CASI"))</f>
        <v>OK</v>
      </c>
      <c r="L60" s="31" t="s">
        <v>160</v>
      </c>
      <c r="M60" s="29" t="str">
        <f>IF(L60="JACK COSTELLO","OK",IF(ISNA(MATCH("*JACK*",L60,0)),"P","CASI"))</f>
        <v>OK</v>
      </c>
      <c r="N60" s="31" t="s">
        <v>193</v>
      </c>
      <c r="O60" s="29" t="str">
        <f>IF(N60="DON VITO CORLEONE","OK",IF(ISNA(MATCH("*VITO COR*",N60,0)),"P","CASI"))</f>
        <v>OK</v>
      </c>
      <c r="P60" s="31" t="s">
        <v>123</v>
      </c>
      <c r="Q60" s="29" t="str">
        <f>IF(P60="SAMUEL GERARD","OK",IF(ISNA(MATCH("*SAM*G*",P60,0)),"P","CASI"))</f>
        <v>OK</v>
      </c>
      <c r="S60" s="2">
        <f t="shared" si="0"/>
        <v>8</v>
      </c>
    </row>
    <row r="61" spans="2:16" ht="16.5" thickBot="1">
      <c r="B61" s="24">
        <v>89</v>
      </c>
      <c r="C61" s="24"/>
      <c r="D61" s="24">
        <v>90</v>
      </c>
      <c r="E61" s="24"/>
      <c r="F61" s="24">
        <v>91</v>
      </c>
      <c r="G61" s="24"/>
      <c r="H61" s="24">
        <v>92</v>
      </c>
      <c r="I61" s="24"/>
      <c r="J61" s="24">
        <v>93</v>
      </c>
      <c r="K61" s="24"/>
      <c r="L61" s="24">
        <v>94</v>
      </c>
      <c r="M61" s="24"/>
      <c r="N61" s="24">
        <v>95</v>
      </c>
      <c r="O61" s="24"/>
      <c r="P61" s="24">
        <v>96</v>
      </c>
    </row>
    <row r="62" spans="2:17" ht="89.25" customHeight="1" thickBot="1" thickTop="1">
      <c r="B62" s="25"/>
      <c r="C62" s="26"/>
      <c r="D62" s="25"/>
      <c r="E62" s="26"/>
      <c r="F62" s="25"/>
      <c r="G62" s="26"/>
      <c r="H62" s="25"/>
      <c r="I62" s="26"/>
      <c r="J62" s="25"/>
      <c r="K62" s="26"/>
      <c r="L62" s="25"/>
      <c r="M62" s="26"/>
      <c r="N62" s="25"/>
      <c r="O62" s="26"/>
      <c r="P62" s="25"/>
      <c r="Q62" s="26"/>
    </row>
    <row r="63" spans="2:19" ht="14.25" thickBot="1" thickTop="1">
      <c r="B63" s="30" t="s">
        <v>213</v>
      </c>
      <c r="C63" s="27" t="str">
        <f>IF(B63="CHRISTINA MILIAN","OK",IF(ISNA(MATCH("*C*TINA*MIL*",B63,0)),"A","CASI"))</f>
        <v>OK</v>
      </c>
      <c r="D63" s="30" t="s">
        <v>214</v>
      </c>
      <c r="E63" s="27" t="str">
        <f>IF(D63="JORDANA BREWSTER","OK",IF(ISNA(MATCH("*JORDANA*",D63,0)),"A","CASI"))</f>
        <v>OK</v>
      </c>
      <c r="F63" s="30" t="s">
        <v>75</v>
      </c>
      <c r="G63" s="27" t="str">
        <f>IF(F63="BEN STILLER","OK",IF(ISNA(MATCH("*BEN*",F63,0)),"A","CASI"))</f>
        <v>OK</v>
      </c>
      <c r="H63" s="30" t="s">
        <v>150</v>
      </c>
      <c r="I63" s="27" t="str">
        <f>IF(H63="CHRISTOPHER LEE","OK",IF(ISNA(MATCH("*RESP*",H63,0)),"A","CASI"))</f>
        <v>OK</v>
      </c>
      <c r="J63" s="30" t="s">
        <v>78</v>
      </c>
      <c r="K63" s="27" t="str">
        <f>IF(J63="NICOLE KIDMAN","OK",IF(ISNA(MATCH("*NICOLE*",J63,0)),"A","CASI"))</f>
        <v>OK</v>
      </c>
      <c r="L63" s="30" t="s">
        <v>37</v>
      </c>
      <c r="M63" s="27" t="str">
        <f>IF(L63="UMA THURMAN","OK",IF(ISNA(MATCH("*UMA*",L63,0)),"A","CASI"))</f>
        <v>OK</v>
      </c>
      <c r="N63" s="30" t="s">
        <v>21</v>
      </c>
      <c r="O63" s="27" t="str">
        <f>IF(N63="ARNOLD SCHWARZENEGGER","OK",IF(ISNA(MATCH("*ARNOLD*",N63,0)),"A","CASI"))</f>
        <v>OK</v>
      </c>
      <c r="P63" s="30" t="s">
        <v>133</v>
      </c>
      <c r="Q63" s="28" t="str">
        <f>IF(P63="TIA CARRERE","OK",IF(ISNA(MATCH("*TIA C*",P63,0)),"A","CASI"))</f>
        <v>OK</v>
      </c>
      <c r="S63" s="2">
        <f t="shared" si="0"/>
        <v>8</v>
      </c>
    </row>
    <row r="64" spans="2:19" ht="13.5" thickBot="1">
      <c r="B64" s="31" t="s">
        <v>212</v>
      </c>
      <c r="C64" s="29" t="str">
        <f>IF(B64="LINDA MOON","OK",IF(ISNA(MATCH("*LINDA*",B64,0)),"P","CASI"))</f>
        <v>OK</v>
      </c>
      <c r="D64" s="31" t="s">
        <v>215</v>
      </c>
      <c r="E64" s="29" t="str">
        <f>IF(D64="MIA TORETTO","OK",IF(ISNA(MATCH("*MIA T*",D64,0)),"P","CASI"))</f>
        <v>OK</v>
      </c>
      <c r="F64" s="31" t="s">
        <v>76</v>
      </c>
      <c r="G64" s="29" t="str">
        <f>IF(F64="GREG FOLLEN","OK",IF(ISNA(MATCH("*GREG*",F64,0)),"P","CASI"))</f>
        <v>OK</v>
      </c>
      <c r="H64" s="31" t="s">
        <v>77</v>
      </c>
      <c r="I64" s="29" t="str">
        <f>IF(H64="CONDE DOOKU","OK",IF(ISNA(MATCH("*CONDE D*",H64,0)),"P","CASI"))</f>
        <v>OK</v>
      </c>
      <c r="J64" s="31" t="s">
        <v>161</v>
      </c>
      <c r="K64" s="29" t="str">
        <f>IF(J64="SATINE","OK",IF(ISNA(MATCH("*SAT*N*",J64,0)),"P","CASI"))</f>
        <v>OK</v>
      </c>
      <c r="L64" s="31" t="s">
        <v>162</v>
      </c>
      <c r="M64" s="29" t="str">
        <f>IF(L64="EMMA PEEL","OK",IF(ISNA(MATCH("*EMMA*",L64,0)),"P","CASI"))</f>
        <v>OK</v>
      </c>
      <c r="N64" s="31" t="s">
        <v>132</v>
      </c>
      <c r="O64" s="29" t="str">
        <f>IF(N64="MR. FREEZE","OK",IF(ISNA(MATCH("*FR*",N64,0)),"P","CASI"))</f>
        <v>OK</v>
      </c>
      <c r="P64" s="31" t="s">
        <v>172</v>
      </c>
      <c r="Q64" s="29" t="str">
        <f>IF(P64="JUNO SKINNER","OK",IF(ISNA(MATCH("*JUNO*",P64,0)),"P","CASI"))</f>
        <v>OK</v>
      </c>
      <c r="S64" s="2">
        <f t="shared" si="0"/>
        <v>8</v>
      </c>
    </row>
    <row r="65" spans="2:16" ht="16.5" thickBot="1">
      <c r="B65" s="24">
        <v>97</v>
      </c>
      <c r="C65" s="24"/>
      <c r="D65" s="24">
        <v>98</v>
      </c>
      <c r="E65" s="24"/>
      <c r="F65" s="24">
        <v>99</v>
      </c>
      <c r="G65" s="24"/>
      <c r="H65" s="24">
        <v>100</v>
      </c>
      <c r="I65" s="24"/>
      <c r="J65" s="24">
        <v>101</v>
      </c>
      <c r="K65" s="24"/>
      <c r="L65" s="24">
        <v>102</v>
      </c>
      <c r="M65" s="24"/>
      <c r="N65" s="24">
        <v>103</v>
      </c>
      <c r="O65" s="24"/>
      <c r="P65" s="24">
        <v>104</v>
      </c>
    </row>
    <row r="66" spans="2:17" ht="89.25" customHeight="1" thickBot="1" thickTop="1">
      <c r="B66" s="25"/>
      <c r="C66" s="26"/>
      <c r="D66" s="25"/>
      <c r="E66" s="26"/>
      <c r="F66" s="25"/>
      <c r="G66" s="26"/>
      <c r="H66" s="25"/>
      <c r="I66" s="26"/>
      <c r="J66" s="25"/>
      <c r="K66" s="26"/>
      <c r="L66" s="25"/>
      <c r="M66" s="26"/>
      <c r="N66" s="25"/>
      <c r="O66" s="26"/>
      <c r="P66" s="25"/>
      <c r="Q66" s="26"/>
    </row>
    <row r="67" spans="2:19" ht="14.25" thickBot="1" thickTop="1">
      <c r="B67" s="30" t="s">
        <v>178</v>
      </c>
      <c r="C67" s="27" t="str">
        <f>IF(B67="KARRA ELEJALDE","OK",IF(ISNA(MATCH("*KARRA*",B67,0)),"A","CASI"))</f>
        <v>OK</v>
      </c>
      <c r="D67" s="30" t="s">
        <v>134</v>
      </c>
      <c r="E67" s="27" t="str">
        <f>IF(D67="BILLY BOB THORNTON","OK",IF(ISNA(MATCH("*BIL*BOB*",D67,0)),"A","CASI"))</f>
        <v>OK</v>
      </c>
      <c r="F67" s="30" t="s">
        <v>124</v>
      </c>
      <c r="G67" s="27" t="str">
        <f>IF(F67="STEVE BUSCEMI","OK",IF(ISNA(MATCH("*STEVE B*",F67,0)),"A","CASI"))</f>
        <v>OK</v>
      </c>
      <c r="H67" s="30" t="s">
        <v>136</v>
      </c>
      <c r="I67" s="27" t="str">
        <f>IF(H67="NAOMI WATTS","OK",IF(ISNA(MATCH("*NAOMI*",H67,0)),"A","CASI"))</f>
        <v>OK</v>
      </c>
      <c r="J67" s="30" t="s">
        <v>23</v>
      </c>
      <c r="K67" s="27" t="str">
        <f>IF(J67="CLINT EASTWOOD","OK",IF(ISNA(MATCH("*CLINT*",J67,0)),"A","CASI"))</f>
        <v>OK</v>
      </c>
      <c r="L67" s="30" t="s">
        <v>79</v>
      </c>
      <c r="M67" s="27" t="str">
        <f>IF(L67="BENICIO DEL TORO","OK",IF(ISNA(MATCH("*BENICIO*",L67,0)),"A","CASI"))</f>
        <v>OK</v>
      </c>
      <c r="N67" s="30" t="s">
        <v>149</v>
      </c>
      <c r="O67" s="27" t="str">
        <f>IF(N67="IAN MCKELLEN","OK",IF(ISNA(MATCH("*IAN*",N67,0)),"A","CASI"))</f>
        <v>OK</v>
      </c>
      <c r="P67" s="30" t="s">
        <v>121</v>
      </c>
      <c r="Q67" s="28" t="str">
        <f>IF(P67="CHARLIZE THERON","OK",IF(ISNA(MATCH("*CHAR*T*",P67,0)),"A","CASI"))</f>
        <v>OK</v>
      </c>
      <c r="S67" s="2">
        <f t="shared" si="0"/>
        <v>8</v>
      </c>
    </row>
    <row r="68" spans="2:19" ht="13.5" thickBot="1">
      <c r="B68" s="31" t="s">
        <v>179</v>
      </c>
      <c r="C68" s="29" t="str">
        <f>IF(B68="JUANTXO","OK",IF(ISNA(MATCH("*JUAN*",B68,0)),"P","CASI"))</f>
        <v>OK</v>
      </c>
      <c r="D68" s="31" t="s">
        <v>135</v>
      </c>
      <c r="E68" s="29" t="str">
        <f>IF(D68="DAN TRUMAN","OK",IF(ISNA(MATCH("*TRUMAN*",D68,0)),"P","CASI"))</f>
        <v>OK</v>
      </c>
      <c r="F68" s="31" t="s">
        <v>173</v>
      </c>
      <c r="G68" s="29" t="str">
        <f>IF(F68="ROCKHOUND","OK",IF(ISNA(MATCH("*ROC*",F68,0)),"P","CASI"))</f>
        <v>OK</v>
      </c>
      <c r="H68" s="31" t="s">
        <v>137</v>
      </c>
      <c r="I68" s="29" t="str">
        <f>IF(H68="RACHEL KELLER","OK",IF(ISNA(MATCH("*RACHEL*",H68,0)),"P","CASI"))</f>
        <v>OK</v>
      </c>
      <c r="J68" s="31" t="s">
        <v>163</v>
      </c>
      <c r="K68" s="29" t="str">
        <f>IF(J68="WILLIAM MUNNY","OK",IF(ISNA(MATCH("*WILL*",J68,0)),"P","CASI"))</f>
        <v>OK</v>
      </c>
      <c r="L68" s="31" t="s">
        <v>165</v>
      </c>
      <c r="M68" s="29" t="str">
        <f>IF(L68="AARON HALLAM","OK",IF(ISNA(MATCH("*A*RON H*",L68,0)),"P","CASI"))</f>
        <v>OK</v>
      </c>
      <c r="N68" s="31" t="s">
        <v>80</v>
      </c>
      <c r="O68" s="29" t="str">
        <f>IF(N68="MAGNETO","OK",IF(ISNA(MATCH("*MAGN*",N68,0)),"P","CASI"))</f>
        <v>OK</v>
      </c>
      <c r="P68" s="31" t="s">
        <v>166</v>
      </c>
      <c r="Q68" s="29" t="str">
        <f>IF(P68="MARY ANN LOMAX","OK",IF(ISNA(MATCH("*MARY*",P68,0)),"P","CASI"))</f>
        <v>OK</v>
      </c>
      <c r="S68" s="2">
        <f t="shared" si="0"/>
        <v>8</v>
      </c>
    </row>
    <row r="69" spans="2:16" ht="16.5" thickBot="1">
      <c r="B69" s="24">
        <v>105</v>
      </c>
      <c r="C69" s="24"/>
      <c r="D69" s="24">
        <v>106</v>
      </c>
      <c r="E69" s="24"/>
      <c r="F69" s="24">
        <v>107</v>
      </c>
      <c r="G69" s="24"/>
      <c r="H69" s="24">
        <v>108</v>
      </c>
      <c r="I69" s="24"/>
      <c r="J69" s="24">
        <v>109</v>
      </c>
      <c r="K69" s="24"/>
      <c r="L69" s="24">
        <v>110</v>
      </c>
      <c r="M69" s="24"/>
      <c r="N69" s="24">
        <v>111</v>
      </c>
      <c r="O69" s="24"/>
      <c r="P69" s="24">
        <v>112</v>
      </c>
    </row>
    <row r="70" spans="2:17" ht="89.25" customHeight="1" thickBot="1" thickTop="1">
      <c r="B70" s="25"/>
      <c r="C70" s="26"/>
      <c r="D70" s="25"/>
      <c r="E70" s="26"/>
      <c r="F70" s="25"/>
      <c r="G70" s="26"/>
      <c r="H70" s="25"/>
      <c r="I70" s="26"/>
      <c r="J70" s="25"/>
      <c r="K70" s="26"/>
      <c r="L70" s="25"/>
      <c r="M70" s="26"/>
      <c r="N70" s="25"/>
      <c r="O70" s="26"/>
      <c r="P70" s="25"/>
      <c r="Q70" s="26"/>
    </row>
    <row r="71" spans="2:19" ht="14.25" thickBot="1" thickTop="1">
      <c r="B71" s="30" t="s">
        <v>138</v>
      </c>
      <c r="C71" s="27" t="str">
        <f>IF(B71="GARY OLDMAN","OK",IF(ISNA(MATCH("*GARY",B71,0)),"A","CASI"))</f>
        <v>OK</v>
      </c>
      <c r="D71" s="30" t="s">
        <v>140</v>
      </c>
      <c r="E71" s="27" t="str">
        <f>IF(D71="KATE BECKINSALE","OK",IF(ISNA(MATCH("*KATE BEC*",D71,0)),"A","CASI"))</f>
        <v>OK</v>
      </c>
      <c r="F71" s="30" t="s">
        <v>142</v>
      </c>
      <c r="G71" s="27" t="str">
        <f>IF(F71="SEAN PENN","OK",IF(ISNA(MATCH("*SEAN*",F71,0)),"A","CASI"))</f>
        <v>OK</v>
      </c>
      <c r="H71" s="30" t="s">
        <v>81</v>
      </c>
      <c r="I71" s="27" t="str">
        <f>IF(H71="HAYDEN CHRISTENSEN","OK",IF(ISNA(MATCH("*HAYDEN*",H71,0)),"A","CASI"))</f>
        <v>OK</v>
      </c>
      <c r="J71" s="30" t="s">
        <v>216</v>
      </c>
      <c r="K71" s="27" t="str">
        <f>IF(J71="LUCY LIU","OK",IF(ISNA(MATCH("*LUC*L*",J71,0)),"A","CASI"))</f>
        <v>OK</v>
      </c>
      <c r="L71" s="30" t="s">
        <v>144</v>
      </c>
      <c r="M71" s="27" t="str">
        <f>IF(L71="CUBA GOODING JR.","OK",IF(ISNA(MATCH("*CUBA G*",L71,0)),"A","CASI"))</f>
        <v>OK</v>
      </c>
      <c r="N71" s="30" t="s">
        <v>151</v>
      </c>
      <c r="O71" s="27" t="str">
        <f>IF(N71="JOHNNY DEPP","OK",IF(ISNA(MATCH("*JOHN*D*",N71,0)),"A","CASI"))</f>
        <v>OK</v>
      </c>
      <c r="P71" s="30" t="s">
        <v>84</v>
      </c>
      <c r="Q71" s="28" t="str">
        <f>IF(P71="ORLANDO BLOOM","OK",IF(ISNA(MATCH("*ORLANDO*",P71,0)),"A","CASI"))</f>
        <v>OK</v>
      </c>
      <c r="S71" s="2">
        <f t="shared" si="0"/>
        <v>8</v>
      </c>
    </row>
    <row r="72" spans="2:19" ht="13.5" thickBot="1">
      <c r="B72" s="31" t="s">
        <v>139</v>
      </c>
      <c r="C72" s="29" t="str">
        <f>IF(B72="JEAN BAPTISTE EMANUEL ZORG","OK",IF(ISNA(MATCH("*ZORG*",B72,0)),"P","CASI"))</f>
        <v>OK</v>
      </c>
      <c r="D72" s="31" t="s">
        <v>141</v>
      </c>
      <c r="E72" s="29" t="str">
        <f>IF(D72="SELENE","OK",IF(ISNA(MATCH("*SELE*",D72,0)),"P","CASI"))</f>
        <v>OK</v>
      </c>
      <c r="F72" s="31" t="s">
        <v>143</v>
      </c>
      <c r="G72" s="29" t="str">
        <f>IF(F72="PAUL RIVERS","OK",IF(ISNA(MATCH("*PAUL*",F72,0)),"P","CASI"))</f>
        <v>OK</v>
      </c>
      <c r="H72" s="31" t="s">
        <v>82</v>
      </c>
      <c r="I72" s="29" t="str">
        <f>IF(H72="ANAKIN SKYWALKER","OK",IF(ISNA(MATCH("*AN*K**SKYW*",H72,0)),"P","CASI"))</f>
        <v>OK</v>
      </c>
      <c r="J72" s="31" t="s">
        <v>217</v>
      </c>
      <c r="K72" s="29" t="str">
        <f>IF(J72="ALEX MUNDAY","OK",IF(ISNA(MATCH("*ALEX*",J72,0)),"P","CASI"))</f>
        <v>OK</v>
      </c>
      <c r="L72" s="31" t="s">
        <v>145</v>
      </c>
      <c r="M72" s="29" t="str">
        <f>IF(L72="DORIS MILLER","OK",IF(ISNA(MATCH("*DOR*",L72,0)),"P","CASI"))</f>
        <v>OK</v>
      </c>
      <c r="N72" s="31" t="s">
        <v>83</v>
      </c>
      <c r="O72" s="29" t="str">
        <f>IF(N72="JACK SPARROW","OK",IF(ISNA(MATCH("*JACK SP*",N72,0)),"P","CASI"))</f>
        <v>OK</v>
      </c>
      <c r="P72" s="31" t="s">
        <v>85</v>
      </c>
      <c r="Q72" s="29" t="str">
        <f>IF(P72="LEGOLAS","OK",IF(ISNA(MATCH("*LEGO*",P72,0)),"P","CASI"))</f>
        <v>OK</v>
      </c>
      <c r="S72" s="2">
        <f t="shared" si="0"/>
        <v>8</v>
      </c>
    </row>
  </sheetData>
  <sheetProtection password="B6E3" sheet="1" objects="1" scenarios="1"/>
  <conditionalFormatting sqref="C39 E39 G39 I39 K39 M39 O39 Q39 C43 E43 G43 I43 K43 M43 O43 Q43 C47 E47 G47 I47 K47 M47 O47 Q47 C51 E51 G51 I51 K51 M51 O51 Q51 C55 E55 G55 I55 K55 M55 O55 Q55 C59 E59 G59 I59 K59 M59 O59 Q59 C63 E63 G63 I63 K63 M63 O63 Q63 C67 E67 G67 I67 K67 M67 O67 Q67 C71 E71 G71 I71 K71 M71 O71 Q71 C19 E19 G19 I19 K19 M19 O19 Q19 C23 E23 G23 I23 K23 M23 O23 Q23 C27 E27 G27 I27 K27 M27 O27 Q27 C31 E31 G31 I31 K31 M31 O31 Q31 C35 E35 G35 I35 K35 M35 O35 Q35">
    <cfRule type="cellIs" priority="1" dxfId="0" operator="equal" stopIfTrue="1">
      <formula>"OK"</formula>
    </cfRule>
    <cfRule type="cellIs" priority="2" dxfId="1" operator="equal" stopIfTrue="1">
      <formula>"A"</formula>
    </cfRule>
    <cfRule type="cellIs" priority="3" dxfId="2" operator="equal" stopIfTrue="1">
      <formula>"CASI"</formula>
    </cfRule>
  </conditionalFormatting>
  <conditionalFormatting sqref="C40 E40 G40 I40 K40 M40 O40 Q40 C44 E44 G44 I44 K44 M44 O44 Q44 C48 E48 G48 I48 K48 M48 O48 Q48 C52 E52 G52 I52 K52 M52 O52 Q52 C56 E56 G56 I56 K56 M56 O56 Q56 C60 E60 G60 I60 K60 M60 O60 Q60 C64 E64 G64 I64 K64 M64 O64 Q64 C68 E68 G68 I68 K68 M68 O68 Q68 C72 E72 G72 I72 K72 M72 O72 Q72 C20 E20 G20 I20 K20 M20 O20 Q20 C24 E24 G24 I24 K24 M24 O24 Q24 C28 E28 G28 I28 K28 M28 O28 Q28 C32 E32 G32 I32 K32 M32 O32 Q32 C36 E36 G36 I36 K36 M36 O36 Q36">
    <cfRule type="cellIs" priority="4" dxfId="0" operator="equal" stopIfTrue="1">
      <formula>"OK"</formula>
    </cfRule>
    <cfRule type="cellIs" priority="5" dxfId="1" operator="equal" stopIfTrue="1">
      <formula>"P"</formula>
    </cfRule>
    <cfRule type="cellIs" priority="6" dxfId="2" operator="equal" stopIfTrue="1">
      <formula>"CASI"</formula>
    </cfRule>
  </conditionalFormatting>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p:lastModifiedBy>
  <dcterms:created xsi:type="dcterms:W3CDTF">2005-07-05T17:23:52Z</dcterms:created>
  <dcterms:modified xsi:type="dcterms:W3CDTF">2006-09-27T19:23:50Z</dcterms:modified>
  <cp:category/>
  <cp:version/>
  <cp:contentType/>
  <cp:contentStatus/>
</cp:coreProperties>
</file>