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260" windowWidth="12300" windowHeight="8295" activeTab="0"/>
  </bookViews>
  <sheets>
    <sheet name="ESDL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<sst xmlns="http://schemas.openxmlformats.org/spreadsheetml/2006/main" count="57" uniqueCount="57">
  <si>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KapQUIZZ "El Señor de los Anillos"</t>
  </si>
  <si>
    <t>Instrucciones:</t>
  </si>
  <si>
    <t>* La mayoría son solo nombres propios, aunque alguno también lleva el apellido.</t>
  </si>
  <si>
    <t>* Da igual mayúsculas o minúsculas, pero no hay tíldes.</t>
  </si>
  <si>
    <t>* Los que no tienen nombre propio, NO comienzan con un artículo.</t>
  </si>
  <si>
    <t>http://www.euskalnet.net/kapttain/</t>
  </si>
  <si>
    <t>http://pagina.de/kapttain</t>
  </si>
  <si>
    <t>kapttain@euskalnet.net</t>
  </si>
  <si>
    <t>Creado por Kapttain Software (2005)</t>
  </si>
  <si>
    <t>sauron</t>
  </si>
  <si>
    <t>arwen</t>
  </si>
  <si>
    <t>aragorn</t>
  </si>
  <si>
    <t>sam</t>
  </si>
  <si>
    <t>smeagol</t>
  </si>
  <si>
    <t>saruman</t>
  </si>
  <si>
    <t>olifante</t>
  </si>
  <si>
    <t>theoden</t>
  </si>
  <si>
    <t>nazgul</t>
  </si>
  <si>
    <t>gandalf</t>
  </si>
  <si>
    <t>faramir</t>
  </si>
  <si>
    <t>pippin</t>
  </si>
  <si>
    <t>frodo</t>
  </si>
  <si>
    <t>merry</t>
  </si>
  <si>
    <t>galadriel</t>
  </si>
  <si>
    <t>barbol</t>
  </si>
  <si>
    <t>gollum</t>
  </si>
  <si>
    <t>grima</t>
  </si>
  <si>
    <t>gimli</t>
  </si>
  <si>
    <t>eomer</t>
  </si>
  <si>
    <t>bilbo</t>
  </si>
  <si>
    <t>isildur</t>
  </si>
  <si>
    <t>boromir</t>
  </si>
  <si>
    <t>denethor</t>
  </si>
  <si>
    <t>rosita</t>
  </si>
  <si>
    <t>elrond</t>
  </si>
  <si>
    <t>rey de los muertos</t>
  </si>
  <si>
    <t>eowyn</t>
  </si>
  <si>
    <t>haldir</t>
  </si>
  <si>
    <t>rey brujo</t>
  </si>
  <si>
    <t>balrog</t>
  </si>
  <si>
    <t>bill</t>
  </si>
  <si>
    <t>troll de las minas</t>
  </si>
  <si>
    <t>grishnakh</t>
  </si>
  <si>
    <t>ella-laraña</t>
  </si>
  <si>
    <t>lurtz</t>
  </si>
  <si>
    <t>sombra gris</t>
  </si>
  <si>
    <t>warg</t>
  </si>
  <si>
    <t>snaga</t>
  </si>
  <si>
    <t>maggot</t>
  </si>
  <si>
    <t>hama</t>
  </si>
  <si>
    <t>sharku</t>
  </si>
  <si>
    <t>gothmog</t>
  </si>
  <si>
    <t>celeborn</t>
  </si>
  <si>
    <t>gloin</t>
  </si>
  <si>
    <t>tom bombadil</t>
  </si>
  <si>
    <t>deagol</t>
  </si>
  <si>
    <t>elendil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</si>
</sst>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11"/>
      <name val="Arial"/>
      <family val="2"/>
    </font>
    <font>
      <b/>
      <sz val="14"/>
      <color indexed="40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horizontal="center" vertical="center"/>
      <protection hidden="1"/>
    </xf>
    <xf numFmtId="9" fontId="3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2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 wrapText="1"/>
      <protection locked="0"/>
    </xf>
    <xf numFmtId="0" fontId="6" fillId="3" borderId="0" xfId="2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752475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19050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191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23</xdr:row>
      <xdr:rowOff>0</xdr:rowOff>
    </xdr:from>
    <xdr:to>
      <xdr:col>11</xdr:col>
      <xdr:colOff>762000</xdr:colOff>
      <xdr:row>24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752475</xdr:colOff>
      <xdr:row>21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7734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23</xdr:row>
      <xdr:rowOff>0</xdr:rowOff>
    </xdr:from>
    <xdr:to>
      <xdr:col>10</xdr:col>
      <xdr:colOff>9525</xdr:colOff>
      <xdr:row>24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896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762000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419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</xdr:row>
      <xdr:rowOff>0</xdr:rowOff>
    </xdr:from>
    <xdr:to>
      <xdr:col>10</xdr:col>
      <xdr:colOff>9525</xdr:colOff>
      <xdr:row>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0050" y="6515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752475</xdr:colOff>
      <xdr:row>15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52959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0</xdr:rowOff>
    </xdr:from>
    <xdr:to>
      <xdr:col>5</xdr:col>
      <xdr:colOff>762000</xdr:colOff>
      <xdr:row>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6025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9525</xdr:rowOff>
    </xdr:from>
    <xdr:to>
      <xdr:col>8</xdr:col>
      <xdr:colOff>19050</xdr:colOff>
      <xdr:row>18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24225" y="652462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0</xdr:colOff>
      <xdr:row>24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896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0" y="4191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152400</xdr:rowOff>
    </xdr:from>
    <xdr:to>
      <xdr:col>4</xdr:col>
      <xdr:colOff>0</xdr:colOff>
      <xdr:row>23</xdr:row>
      <xdr:rowOff>723900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89535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752475</xdr:colOff>
      <xdr:row>24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</xdr:row>
      <xdr:rowOff>0</xdr:rowOff>
    </xdr:from>
    <xdr:to>
      <xdr:col>11</xdr:col>
      <xdr:colOff>771525</xdr:colOff>
      <xdr:row>12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8</xdr:col>
      <xdr:colOff>19050</xdr:colOff>
      <xdr:row>15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53054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0" y="6515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9525</xdr:rowOff>
    </xdr:from>
    <xdr:to>
      <xdr:col>3</xdr:col>
      <xdr:colOff>752475</xdr:colOff>
      <xdr:row>21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77438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</xdr:row>
      <xdr:rowOff>0</xdr:rowOff>
    </xdr:from>
    <xdr:to>
      <xdr:col>4</xdr:col>
      <xdr:colOff>9525</xdr:colOff>
      <xdr:row>15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8300" y="52959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142875</xdr:rowOff>
    </xdr:from>
    <xdr:to>
      <xdr:col>11</xdr:col>
      <xdr:colOff>762000</xdr:colOff>
      <xdr:row>20</xdr:row>
      <xdr:rowOff>742950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0" y="7715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762000</xdr:colOff>
      <xdr:row>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28775" y="6515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152400</xdr:rowOff>
    </xdr:from>
    <xdr:to>
      <xdr:col>8</xdr:col>
      <xdr:colOff>0</xdr:colOff>
      <xdr:row>21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7724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</xdr:row>
      <xdr:rowOff>0</xdr:rowOff>
    </xdr:from>
    <xdr:to>
      <xdr:col>10</xdr:col>
      <xdr:colOff>9525</xdr:colOff>
      <xdr:row>12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0052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19</xdr:row>
      <xdr:rowOff>152400</xdr:rowOff>
    </xdr:from>
    <xdr:to>
      <xdr:col>10</xdr:col>
      <xdr:colOff>9525</xdr:colOff>
      <xdr:row>21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00525" y="7724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57150</xdr:rowOff>
    </xdr:from>
    <xdr:to>
      <xdr:col>10</xdr:col>
      <xdr:colOff>0</xdr:colOff>
      <xdr:row>3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91000" y="419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17</xdr:row>
      <xdr:rowOff>9525</xdr:rowOff>
    </xdr:from>
    <xdr:to>
      <xdr:col>11</xdr:col>
      <xdr:colOff>762000</xdr:colOff>
      <xdr:row>18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67300" y="65246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9525</xdr:rowOff>
    </xdr:from>
    <xdr:to>
      <xdr:col>4</xdr:col>
      <xdr:colOff>0</xdr:colOff>
      <xdr:row>12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19250" y="4086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762000</xdr:colOff>
      <xdr:row>9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0" y="2867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752475</xdr:colOff>
      <xdr:row>6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19250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10</xdr:col>
      <xdr:colOff>9525</xdr:colOff>
      <xdr:row>9</xdr:row>
      <xdr:rowOff>19050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00525" y="2857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152400</xdr:rowOff>
    </xdr:from>
    <xdr:to>
      <xdr:col>1</xdr:col>
      <xdr:colOff>762000</xdr:colOff>
      <xdr:row>18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71525" y="65055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9525</xdr:rowOff>
    </xdr:from>
    <xdr:to>
      <xdr:col>1</xdr:col>
      <xdr:colOff>742950</xdr:colOff>
      <xdr:row>15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53054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9525</xdr:rowOff>
    </xdr:from>
    <xdr:to>
      <xdr:col>7</xdr:col>
      <xdr:colOff>752475</xdr:colOff>
      <xdr:row>9</xdr:row>
      <xdr:rowOff>19050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2867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14</xdr:row>
      <xdr:rowOff>0</xdr:rowOff>
    </xdr:from>
    <xdr:to>
      <xdr:col>11</xdr:col>
      <xdr:colOff>771525</xdr:colOff>
      <xdr:row>15</xdr:row>
      <xdr:rowOff>19050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57775" y="52959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152400</xdr:rowOff>
    </xdr:from>
    <xdr:to>
      <xdr:col>10</xdr:col>
      <xdr:colOff>9525</xdr:colOff>
      <xdr:row>15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00525" y="52863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0</xdr:rowOff>
    </xdr:from>
    <xdr:to>
      <xdr:col>5</xdr:col>
      <xdr:colOff>762000</xdr:colOff>
      <xdr:row>9</xdr:row>
      <xdr:rowOff>9525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86025" y="2857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152400</xdr:rowOff>
    </xdr:from>
    <xdr:to>
      <xdr:col>1</xdr:col>
      <xdr:colOff>752475</xdr:colOff>
      <xdr:row>20</xdr:row>
      <xdr:rowOff>742950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77247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752475</xdr:colOff>
      <xdr:row>6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86025" y="16478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752475</xdr:colOff>
      <xdr:row>9</xdr:row>
      <xdr:rowOff>9525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19250" y="2857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752475</xdr:colOff>
      <xdr:row>3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19250" y="419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152400</xdr:rowOff>
    </xdr:from>
    <xdr:to>
      <xdr:col>6</xdr:col>
      <xdr:colOff>0</xdr:colOff>
      <xdr:row>12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76500" y="4067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752475</xdr:colOff>
      <xdr:row>6</xdr:row>
      <xdr:rowOff>9525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71525" y="16478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19050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0" y="2857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0</xdr:rowOff>
    </xdr:from>
    <xdr:to>
      <xdr:col>7</xdr:col>
      <xdr:colOff>762000</xdr:colOff>
      <xdr:row>6</xdr:row>
      <xdr:rowOff>9525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43275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2</xdr:col>
      <xdr:colOff>9525</xdr:colOff>
      <xdr:row>12</xdr:row>
      <xdr:rowOff>19050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7152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19050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419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9525</xdr:rowOff>
    </xdr:from>
    <xdr:to>
      <xdr:col>9</xdr:col>
      <xdr:colOff>752475</xdr:colOff>
      <xdr:row>6</xdr:row>
      <xdr:rowOff>19050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191000" y="16478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34</xdr:row>
      <xdr:rowOff>85725</xdr:rowOff>
    </xdr:from>
    <xdr:to>
      <xdr:col>7</xdr:col>
      <xdr:colOff>723900</xdr:colOff>
      <xdr:row>44</xdr:row>
      <xdr:rowOff>19050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514600" y="11563350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skalnet.net/kapttain/" TargetMode="External" /><Relationship Id="rId2" Type="http://schemas.openxmlformats.org/officeDocument/2006/relationships/hyperlink" Target="mailto:kapttain@euskalnet.net" TargetMode="External" /><Relationship Id="rId3" Type="http://schemas.openxmlformats.org/officeDocument/2006/relationships/hyperlink" Target="http://pagina.de/kapttai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workbookViewId="0" topLeftCell="A1">
      <pane ySplit="1" topLeftCell="BM2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2" width="11.421875" style="4" customWidth="1"/>
    <col min="3" max="3" width="1.421875" style="4" customWidth="1"/>
    <col min="4" max="4" width="11.421875" style="4" customWidth="1"/>
    <col min="5" max="5" width="1.421875" style="4" customWidth="1"/>
    <col min="6" max="6" width="11.421875" style="4" customWidth="1"/>
    <col min="7" max="7" width="1.421875" style="4" customWidth="1"/>
    <col min="8" max="8" width="11.421875" style="4" customWidth="1"/>
    <col min="9" max="9" width="1.421875" style="4" customWidth="1"/>
    <col min="10" max="10" width="11.421875" style="4" customWidth="1"/>
    <col min="11" max="11" width="1.421875" style="4" customWidth="1"/>
    <col min="12" max="12" width="11.57421875" style="4" bestFit="1" customWidth="1"/>
    <col min="13" max="17" width="11.421875" style="4" customWidth="1"/>
    <col min="18" max="18" width="11.421875" style="5" customWidth="1"/>
    <col min="19" max="16384" width="11.421875" style="4" customWidth="1"/>
  </cols>
  <sheetData>
    <row r="1" spans="2:12" ht="28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2"/>
      <c r="L1" s="3">
        <f>SUM(R3:R27)/48</f>
        <v>1</v>
      </c>
    </row>
    <row r="2" ht="4.5" customHeight="1"/>
    <row r="3" ht="58.5" customHeight="1"/>
    <row r="4" spans="2:18" s="6" customFormat="1" ht="24.75" customHeight="1">
      <c r="B4" s="1" t="s">
        <v>41</v>
      </c>
      <c r="D4" s="1" t="s">
        <v>9</v>
      </c>
      <c r="F4" s="1" t="s">
        <v>40</v>
      </c>
      <c r="H4" s="1" t="s">
        <v>10</v>
      </c>
      <c r="J4" s="1" t="s">
        <v>42</v>
      </c>
      <c r="L4" s="1" t="s">
        <v>43</v>
      </c>
      <c r="R4" s="7"/>
    </row>
    <row r="5" spans="2:18" ht="12.75">
      <c r="B5" s="8" t="str">
        <f>IF(B4="Troll de las minas","CORRECTO!","")</f>
        <v>CORRECTO!</v>
      </c>
      <c r="C5" s="8"/>
      <c r="D5" s="8" t="str">
        <f>IF(D4="Sauron","CORRECTO!","")</f>
        <v>CORRECTO!</v>
      </c>
      <c r="E5" s="8"/>
      <c r="F5" s="8" t="str">
        <f>IF(F4="Bill","CORRECTO!","")</f>
        <v>CORRECTO!</v>
      </c>
      <c r="G5" s="8"/>
      <c r="H5" s="8" t="str">
        <f>IF(H4="Arwen","CORRECTO!","")</f>
        <v>CORRECTO!</v>
      </c>
      <c r="I5" s="8"/>
      <c r="J5" s="8" t="str">
        <f>IF(J4="Grishnakh","CORRECTO!","")</f>
        <v>CORRECTO!</v>
      </c>
      <c r="K5" s="8"/>
      <c r="L5" s="8" t="str">
        <f>IF(L4="Ella-laraña","CORRECTO!","")</f>
        <v>CORRECTO!</v>
      </c>
      <c r="N5" s="9"/>
      <c r="R5" s="5">
        <f>COUNTIF(B5:L5,"CORRECTO!")</f>
        <v>6</v>
      </c>
    </row>
    <row r="6" ht="58.5" customHeight="1">
      <c r="R6" s="5">
        <f aca="true" t="shared" si="0" ref="R6:R27">COUNTIF(B6:L6,"CORRECTO!")</f>
        <v>0</v>
      </c>
    </row>
    <row r="7" spans="2:18" s="6" customFormat="1" ht="24.75" customHeight="1">
      <c r="B7" s="1" t="s">
        <v>13</v>
      </c>
      <c r="D7" s="1" t="s">
        <v>44</v>
      </c>
      <c r="F7" s="1" t="s">
        <v>12</v>
      </c>
      <c r="H7" s="1" t="s">
        <v>45</v>
      </c>
      <c r="J7" s="1" t="s">
        <v>46</v>
      </c>
      <c r="L7" s="1" t="s">
        <v>11</v>
      </c>
      <c r="R7" s="5"/>
    </row>
    <row r="8" spans="2:18" ht="12.75">
      <c r="B8" s="8" t="str">
        <f>IF(B7="Smeagol","CORRECTO!","")</f>
        <v>CORRECTO!</v>
      </c>
      <c r="C8" s="8"/>
      <c r="D8" s="8" t="str">
        <f>IF(D7="Lurtz","CORRECTO!","")</f>
        <v>CORRECTO!</v>
      </c>
      <c r="E8" s="8"/>
      <c r="F8" s="8" t="str">
        <f>IF(F7="Sam","CORRECTO!","")</f>
        <v>CORRECTO!</v>
      </c>
      <c r="G8" s="8"/>
      <c r="H8" s="8" t="str">
        <f>IF(H7="Sombra gris","CORRECTO!","")</f>
        <v>CORRECTO!</v>
      </c>
      <c r="I8" s="8"/>
      <c r="J8" s="8" t="str">
        <f>IF(J7="Warg","CORRECTO!","")</f>
        <v>CORRECTO!</v>
      </c>
      <c r="K8" s="8"/>
      <c r="L8" s="8" t="str">
        <f>IF(L7="Aragorn","CORRECTO!","")</f>
        <v>CORRECTO!</v>
      </c>
      <c r="R8" s="5">
        <f t="shared" si="0"/>
        <v>6</v>
      </c>
    </row>
    <row r="9" ht="58.5" customHeight="1">
      <c r="R9" s="5">
        <f t="shared" si="0"/>
        <v>0</v>
      </c>
    </row>
    <row r="10" spans="2:18" s="6" customFormat="1" ht="24.75" customHeight="1">
      <c r="B10" s="1" t="s">
        <v>47</v>
      </c>
      <c r="D10" s="1" t="s">
        <v>14</v>
      </c>
      <c r="F10" s="1" t="s">
        <v>35</v>
      </c>
      <c r="H10" s="1" t="s">
        <v>15</v>
      </c>
      <c r="J10" s="1" t="s">
        <v>48</v>
      </c>
      <c r="L10" s="1" t="s">
        <v>30</v>
      </c>
      <c r="R10" s="5"/>
    </row>
    <row r="11" spans="2:18" ht="12.75">
      <c r="B11" s="8" t="str">
        <f>IF(B10="Snaga","CORRECTO!","")</f>
        <v>CORRECTO!</v>
      </c>
      <c r="C11" s="8"/>
      <c r="D11" s="8" t="str">
        <f>IF(D10="Saruman","CORRECTO!","")</f>
        <v>CORRECTO!</v>
      </c>
      <c r="E11" s="8"/>
      <c r="F11" s="8" t="str">
        <f>IF(F10="Rey de los muertos","CORRECTO!","")</f>
        <v>CORRECTO!</v>
      </c>
      <c r="G11" s="8"/>
      <c r="H11" s="8" t="str">
        <f>IF(H10="Olifante","CORRECTO!","")</f>
        <v>CORRECTO!</v>
      </c>
      <c r="I11" s="8"/>
      <c r="J11" s="8" t="str">
        <f>IF(J10="Maggot","CORRECTO!","")</f>
        <v>CORRECTO!</v>
      </c>
      <c r="K11" s="8"/>
      <c r="L11" s="8" t="str">
        <f>IF(L10="Isildur","CORRECTO!","")</f>
        <v>CORRECTO!</v>
      </c>
      <c r="R11" s="5">
        <f t="shared" si="0"/>
        <v>6</v>
      </c>
    </row>
    <row r="12" ht="58.5" customHeight="1">
      <c r="R12" s="5">
        <f t="shared" si="0"/>
        <v>0</v>
      </c>
    </row>
    <row r="13" spans="2:18" s="6" customFormat="1" ht="24.75" customHeight="1">
      <c r="B13" s="1" t="s">
        <v>16</v>
      </c>
      <c r="D13" s="1" t="s">
        <v>49</v>
      </c>
      <c r="F13" s="1" t="s">
        <v>50</v>
      </c>
      <c r="H13" s="1" t="s">
        <v>31</v>
      </c>
      <c r="J13" s="1" t="s">
        <v>51</v>
      </c>
      <c r="L13" s="1" t="s">
        <v>36</v>
      </c>
      <c r="R13" s="5"/>
    </row>
    <row r="14" spans="2:18" ht="12.75">
      <c r="B14" s="8" t="str">
        <f>IF(B13="Theoden","CORRECTO!","")</f>
        <v>CORRECTO!</v>
      </c>
      <c r="C14" s="8"/>
      <c r="D14" s="8" t="str">
        <f>IF(D13="Hama","CORRECTO!","")</f>
        <v>CORRECTO!</v>
      </c>
      <c r="E14" s="8"/>
      <c r="F14" s="8" t="str">
        <f>IF(F13="Sharku","CORRECTO!","")</f>
        <v>CORRECTO!</v>
      </c>
      <c r="G14" s="8"/>
      <c r="H14" s="8" t="str">
        <f>IF(H13="Boromir","CORRECTO!","")</f>
        <v>CORRECTO!</v>
      </c>
      <c r="I14" s="8"/>
      <c r="J14" s="8" t="str">
        <f>IF(J13="Gothmog","CORRECTO!","")</f>
        <v>CORRECTO!</v>
      </c>
      <c r="K14" s="8"/>
      <c r="L14" s="8" t="str">
        <f>IF(L13="Eowyn","CORRECTO!","")</f>
        <v>CORRECTO!</v>
      </c>
      <c r="R14" s="5">
        <f t="shared" si="0"/>
        <v>6</v>
      </c>
    </row>
    <row r="15" ht="58.5" customHeight="1">
      <c r="R15" s="5">
        <f t="shared" si="0"/>
        <v>0</v>
      </c>
    </row>
    <row r="16" spans="2:18" s="6" customFormat="1" ht="24.75" customHeight="1">
      <c r="B16" s="1" t="s">
        <v>17</v>
      </c>
      <c r="D16" s="1" t="s">
        <v>18</v>
      </c>
      <c r="F16" s="1" t="s">
        <v>52</v>
      </c>
      <c r="H16" s="1" t="s">
        <v>19</v>
      </c>
      <c r="J16" s="1" t="s">
        <v>38</v>
      </c>
      <c r="L16" s="1" t="s">
        <v>20</v>
      </c>
      <c r="R16" s="5"/>
    </row>
    <row r="17" spans="2:18" ht="12.75">
      <c r="B17" s="8" t="str">
        <f>IF(B16="Nazgul","CORRECTO!","")</f>
        <v>CORRECTO!</v>
      </c>
      <c r="C17" s="8"/>
      <c r="D17" s="8" t="str">
        <f>IF(D16="Gandalf","CORRECTO!","")</f>
        <v>CORRECTO!</v>
      </c>
      <c r="E17" s="8"/>
      <c r="F17" s="8" t="str">
        <f>IF(F16="Celeborn","CORRECTO!","")</f>
        <v>CORRECTO!</v>
      </c>
      <c r="G17" s="8"/>
      <c r="H17" s="8" t="str">
        <f>IF(H16="Faramir","CORRECTO!","")</f>
        <v>CORRECTO!</v>
      </c>
      <c r="I17" s="8"/>
      <c r="J17" s="8" t="str">
        <f>IF(J16="Rey brujo","CORRECTO!","")</f>
        <v>CORRECTO!</v>
      </c>
      <c r="K17" s="8"/>
      <c r="L17" s="8" t="str">
        <f>IF(L16="Pippin","CORRECTO!","")</f>
        <v>CORRECTO!</v>
      </c>
      <c r="R17" s="5">
        <f t="shared" si="0"/>
        <v>6</v>
      </c>
    </row>
    <row r="18" ht="58.5" customHeight="1">
      <c r="R18" s="5">
        <f t="shared" si="0"/>
        <v>0</v>
      </c>
    </row>
    <row r="19" spans="2:18" s="6" customFormat="1" ht="24.75" customHeight="1">
      <c r="B19" s="1" t="s">
        <v>22</v>
      </c>
      <c r="D19" s="1" t="s">
        <v>53</v>
      </c>
      <c r="F19" s="1" t="s">
        <v>21</v>
      </c>
      <c r="H19" s="1" t="s">
        <v>32</v>
      </c>
      <c r="J19" s="1" t="s">
        <v>54</v>
      </c>
      <c r="L19" s="1" t="s">
        <v>37</v>
      </c>
      <c r="R19" s="5"/>
    </row>
    <row r="20" spans="2:18" ht="12.75">
      <c r="B20" s="8" t="str">
        <f>IF(B19="Merry","CORRECTO!","")</f>
        <v>CORRECTO!</v>
      </c>
      <c r="C20" s="8"/>
      <c r="D20" s="8" t="str">
        <f>IF(D19="Gloin","CORRECTO!","")</f>
        <v>CORRECTO!</v>
      </c>
      <c r="E20" s="8"/>
      <c r="F20" s="8" t="str">
        <f>IF(F19="Frodo","CORRECTO!","")</f>
        <v>CORRECTO!</v>
      </c>
      <c r="G20" s="8"/>
      <c r="H20" s="8" t="str">
        <f>IF(H19="Denethor","CORRECTO!","")</f>
        <v>CORRECTO!</v>
      </c>
      <c r="I20" s="8"/>
      <c r="J20" s="8" t="str">
        <f>IF(J19="Tom bombadil","CORRECTO!","")</f>
        <v>CORRECTO!</v>
      </c>
      <c r="K20" s="8"/>
      <c r="L20" s="8" t="str">
        <f>IF(L19="Haldir","CORRECTO!","")</f>
        <v>CORRECTO!</v>
      </c>
      <c r="R20" s="5">
        <f t="shared" si="0"/>
        <v>6</v>
      </c>
    </row>
    <row r="21" ht="59.25" customHeight="1">
      <c r="R21" s="5">
        <f t="shared" si="0"/>
        <v>0</v>
      </c>
    </row>
    <row r="22" spans="2:18" s="6" customFormat="1" ht="24.75" customHeight="1">
      <c r="B22" s="1" t="s">
        <v>33</v>
      </c>
      <c r="D22" s="1" t="s">
        <v>23</v>
      </c>
      <c r="E22" s="10"/>
      <c r="F22" s="1" t="s">
        <v>24</v>
      </c>
      <c r="H22" s="1" t="s">
        <v>25</v>
      </c>
      <c r="J22" s="1" t="s">
        <v>26</v>
      </c>
      <c r="L22" s="1" t="s">
        <v>27</v>
      </c>
      <c r="R22" s="5"/>
    </row>
    <row r="23" spans="2:18" ht="12.75">
      <c r="B23" s="8" t="str">
        <f>IF(B22="Rosita","CORRECTO!","")</f>
        <v>CORRECTO!</v>
      </c>
      <c r="C23" s="8"/>
      <c r="D23" s="8" t="str">
        <f>IF(D22="Galadriel","CORRECTO!","")</f>
        <v>CORRECTO!</v>
      </c>
      <c r="E23" s="8"/>
      <c r="F23" s="8" t="str">
        <f>IF(F22="Barbol","CORRECTO!","")</f>
        <v>CORRECTO!</v>
      </c>
      <c r="G23" s="8"/>
      <c r="H23" s="8" t="str">
        <f>IF(H22="Gollum","CORRECTO!","")</f>
        <v>CORRECTO!</v>
      </c>
      <c r="I23" s="8"/>
      <c r="J23" s="8" t="str">
        <f>IF(J22="Grima","CORRECTO!","")</f>
        <v>CORRECTO!</v>
      </c>
      <c r="K23" s="8"/>
      <c r="L23" s="8" t="str">
        <f>IF(L22="Gimli","CORRECTO!","")</f>
        <v>CORRECTO!</v>
      </c>
      <c r="R23" s="5">
        <f t="shared" si="0"/>
        <v>6</v>
      </c>
    </row>
    <row r="24" ht="58.5" customHeight="1">
      <c r="R24" s="5">
        <f t="shared" si="0"/>
        <v>0</v>
      </c>
    </row>
    <row r="25" spans="2:18" s="6" customFormat="1" ht="24.75" customHeight="1">
      <c r="B25" s="1" t="s">
        <v>28</v>
      </c>
      <c r="D25" s="1" t="s">
        <v>34</v>
      </c>
      <c r="F25" s="1" t="s">
        <v>55</v>
      </c>
      <c r="H25" s="1" t="s">
        <v>56</v>
      </c>
      <c r="J25" s="1" t="s">
        <v>29</v>
      </c>
      <c r="L25" s="1" t="s">
        <v>39</v>
      </c>
      <c r="R25" s="5"/>
    </row>
    <row r="26" spans="2:18" ht="12.75">
      <c r="B26" s="8" t="str">
        <f>IF(B25="Eomer","CORRECTO!","")</f>
        <v>CORRECTO!</v>
      </c>
      <c r="C26" s="8"/>
      <c r="D26" s="8" t="str">
        <f>IF(D25="Elrond","CORRECTO!","")</f>
        <v>CORRECTO!</v>
      </c>
      <c r="E26" s="8"/>
      <c r="F26" s="8" t="str">
        <f>IF(F25="Deagol","CORRECTO!","")</f>
        <v>CORRECTO!</v>
      </c>
      <c r="G26" s="8"/>
      <c r="H26" s="8" t="str">
        <f>IF(H25="Elendil","CORRECTO!","")</f>
        <v>CORRECTO!</v>
      </c>
      <c r="I26" s="8"/>
      <c r="J26" s="8" t="str">
        <f>IF(J25="Bilbo","CORRECTO!","")</f>
        <v>CORRECTO!</v>
      </c>
      <c r="K26" s="8"/>
      <c r="L26" s="8" t="str">
        <f>IF(L25="Balrog","CORRECTO!","")</f>
        <v>CORRECTO!</v>
      </c>
      <c r="R26" s="5">
        <f t="shared" si="0"/>
        <v>6</v>
      </c>
    </row>
    <row r="27" ht="12.75">
      <c r="R27" s="5">
        <f t="shared" si="0"/>
        <v>0</v>
      </c>
    </row>
    <row r="29" ht="12.75">
      <c r="B29" s="9" t="s">
        <v>1</v>
      </c>
    </row>
    <row r="30" ht="12.75">
      <c r="B30" s="9" t="s">
        <v>2</v>
      </c>
    </row>
    <row r="31" ht="12.75">
      <c r="B31" s="9" t="s">
        <v>4</v>
      </c>
    </row>
    <row r="32" ht="12.75">
      <c r="B32" s="9" t="s">
        <v>3</v>
      </c>
    </row>
    <row r="33" ht="12.75">
      <c r="B33" s="9"/>
    </row>
    <row r="35" ht="12.75">
      <c r="B35" s="9"/>
    </row>
    <row r="36" ht="12.75">
      <c r="B36" s="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2:12" ht="12.75">
      <c r="B46" s="14" t="s">
        <v>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8" spans="2:12" ht="12.75">
      <c r="B48" s="11" t="s">
        <v>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4:10" ht="12.75">
      <c r="D49" s="11" t="s">
        <v>6</v>
      </c>
      <c r="E49" s="12"/>
      <c r="F49" s="12"/>
      <c r="G49" s="12"/>
      <c r="H49" s="12"/>
      <c r="I49" s="12"/>
      <c r="J49" s="12"/>
    </row>
    <row r="50" spans="4:10" ht="12.75">
      <c r="D50" s="11" t="s">
        <v>7</v>
      </c>
      <c r="E50" s="12"/>
      <c r="F50" s="12"/>
      <c r="G50" s="12"/>
      <c r="H50" s="12"/>
      <c r="I50" s="12"/>
      <c r="J50" s="12"/>
    </row>
  </sheetData>
  <sheetProtection password="CB91" sheet="1" objects="1" scenarios="1"/>
  <mergeCells count="5">
    <mergeCell ref="D50:J50"/>
    <mergeCell ref="B48:L48"/>
    <mergeCell ref="B1:J1"/>
    <mergeCell ref="B46:L46"/>
    <mergeCell ref="D49:J49"/>
  </mergeCells>
  <hyperlinks>
    <hyperlink ref="B48" r:id="rId1" display="http://www.euskalnet.net/kapttain/"/>
    <hyperlink ref="D50" r:id="rId2" display="kapttain@euskalnet.net"/>
    <hyperlink ref="D49" r:id="rId3" display="http://pagina.de/kapttain"/>
  </hyperlinks>
  <printOptions/>
  <pageMargins left="0.75" right="0.75" top="1" bottom="1" header="0" footer="0"/>
  <pageSetup horizontalDpi="360" verticalDpi="36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KapQUIZZ-El señor de los anillos</dc:title>
  <dc:subject/>
  <dc:creator>Kapttain</dc:creator>
  <cp:keywords/>
  <dc:description/>
  <cp:lastModifiedBy>pacopena</cp:lastModifiedBy>
  <dcterms:created xsi:type="dcterms:W3CDTF">2005-01-06T12:26:11Z</dcterms:created>
  <dcterms:modified xsi:type="dcterms:W3CDTF">2005-03-22T10:33:51Z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